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资格复审合格总名单" sheetId="9" r:id="rId1"/>
  </sheets>
  <definedNames>
    <definedName name="_xlnm._FilterDatabase" localSheetId="0" hidden="1">面试资格复审合格总名单!$A$3:$J$63</definedName>
    <definedName name="_xlnm.Print_Titles" localSheetId="0">面试资格复审合格总名单!$3:$3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<sst xmlns="http://schemas.openxmlformats.org/spreadsheetml/2006/main" count="192" uniqueCount="50">
  <si>
    <t>附件：</t>
  </si>
  <si>
    <t>宣恩县事业单位2025年第一次引进高层次、紧缺急需人才面试资格复审合格人员名单</t>
  </si>
  <si>
    <t>序号</t>
  </si>
  <si>
    <t>岗位代码</t>
  </si>
  <si>
    <t>岗位名称</t>
  </si>
  <si>
    <t>招聘单位</t>
  </si>
  <si>
    <t>姓名</t>
  </si>
  <si>
    <t>毕业学校</t>
  </si>
  <si>
    <t>所学专业</t>
  </si>
  <si>
    <t>学历</t>
  </si>
  <si>
    <t>学位</t>
  </si>
  <si>
    <t>备注</t>
  </si>
  <si>
    <t>项目资金管理岗</t>
  </si>
  <si>
    <t>宣恩县铁路建设服务中心</t>
  </si>
  <si>
    <t>笔试入围</t>
  </si>
  <si>
    <t>笔试入围，递补</t>
  </si>
  <si>
    <t>系统运维岗</t>
  </si>
  <si>
    <t>宣恩县公共就业和人才服务中心</t>
  </si>
  <si>
    <t>法律服务岗</t>
  </si>
  <si>
    <t>宣恩县劳动权益维护中心</t>
  </si>
  <si>
    <t>劳动保障法律法规宣传岗</t>
  </si>
  <si>
    <t>自然资源规划岗</t>
  </si>
  <si>
    <t>宣恩县自然资源收购储备交易中心</t>
  </si>
  <si>
    <t>笔试入围，紧缺专业</t>
  </si>
  <si>
    <t>污水处理技术服务岗</t>
  </si>
  <si>
    <t>宣恩县城乡污水处理服务中心</t>
  </si>
  <si>
    <t>水利业务岗</t>
  </si>
  <si>
    <t>宣恩县水利事务服务中心</t>
  </si>
  <si>
    <t>农机安全技术指导岗</t>
  </si>
  <si>
    <t>宣恩县农机安全监理站</t>
  </si>
  <si>
    <t>直接面试</t>
  </si>
  <si>
    <t>宣恩县大数据中心</t>
  </si>
  <si>
    <t>路桥工程技术岗</t>
  </si>
  <si>
    <t>宣恩县公路事业发展中心</t>
  </si>
  <si>
    <t>高中数学教师</t>
  </si>
  <si>
    <t>宣恩县第一中学</t>
  </si>
  <si>
    <t>心理健康教育教师</t>
  </si>
  <si>
    <t>高中语文教师</t>
  </si>
  <si>
    <t>笔试入围，递补，紧缺专业</t>
  </si>
  <si>
    <t>中职植物栽培技术教师</t>
  </si>
  <si>
    <t>宣恩县中等职业技术学校</t>
  </si>
  <si>
    <t>医疗急救业务岗</t>
  </si>
  <si>
    <t>宣恩县急救中心</t>
  </si>
  <si>
    <t>笔试入围，规培“两个同等对待”</t>
  </si>
  <si>
    <t>中医药产业发展指导岗</t>
  </si>
  <si>
    <t>宣恩县中医药产业发展中心</t>
  </si>
  <si>
    <t>肿瘤科医师</t>
  </si>
  <si>
    <t>宣恩县人民医院</t>
  </si>
  <si>
    <t>直接面试，规培“两个同等对待”</t>
  </si>
  <si>
    <t>康复医师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</si>
</sst>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4"/>
      <name val="宋体"/>
      <charset val="134"/>
    </font>
    <font>
      <sz val="12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3"/>
  <sheetViews>
    <sheetView tabSelected="1" workbookViewId="0">
      <selection activeCell="F8" sqref="F8"/>
    </sheetView>
  </sheetViews>
  <sheetFormatPr defaultColWidth="11.5" defaultRowHeight="14.25"/>
  <cols>
    <col min="1" max="1" width="4.625" style="4" customWidth="1"/>
    <col min="2" max="2" width="15.15" style="4" customWidth="1"/>
    <col min="3" max="3" width="11.5" style="4" customWidth="1"/>
    <col min="4" max="4" width="18.625" style="4" customWidth="1"/>
    <col min="5" max="7" width="11.5" style="4" customWidth="1"/>
    <col min="8" max="8" width="12" style="4" customWidth="1"/>
    <col min="9" max="9" width="8" style="4" customWidth="1"/>
    <col min="10" max="10" width="19.25" style="4" customWidth="1"/>
    <col min="11" max="16383" width="11.5" style="4" customWidth="1"/>
    <col min="16384" max="16384" width="11.5" style="4"/>
  </cols>
  <sheetData>
    <row r="1" spans="1:1">
      <c r="A1" s="5" t="s">
        <v>0</v>
      </c>
    </row>
    <row r="2" s="1" customFormat="1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48" customHeight="1" spans="1:10">
      <c r="A4" s="8">
        <v>1</v>
      </c>
      <c r="B4" s="8" t="str">
        <f>"xerc20250101"</f>
        <v>xerc20250101</v>
      </c>
      <c r="C4" s="8" t="s">
        <v>12</v>
      </c>
      <c r="D4" s="8" t="s">
        <v>13</v>
      </c>
      <c r="E4" s="8" t="str">
        <f>"周航宇"</f>
        <v>周航宇</v>
      </c>
      <c r="F4" s="8" t="str">
        <f>"中南财经政法大学"</f>
        <v>中南财经政法大学</v>
      </c>
      <c r="G4" s="8" t="str">
        <f>"会计学"</f>
        <v>会计学</v>
      </c>
      <c r="H4" s="8" t="str">
        <f>"硕士研究生"</f>
        <v>硕士研究生</v>
      </c>
      <c r="I4" s="8" t="str">
        <f>"硕士"</f>
        <v>硕士</v>
      </c>
      <c r="J4" s="8" t="s">
        <v>14</v>
      </c>
    </row>
    <row r="5" s="3" customFormat="1" ht="48" customHeight="1" spans="1:10">
      <c r="A5" s="8">
        <v>2</v>
      </c>
      <c r="B5" s="8" t="str">
        <f>"xerc20250101"</f>
        <v>xerc20250101</v>
      </c>
      <c r="C5" s="8" t="s">
        <v>12</v>
      </c>
      <c r="D5" s="8" t="s">
        <v>13</v>
      </c>
      <c r="E5" s="8" t="str">
        <f>"李欣雨"</f>
        <v>李欣雨</v>
      </c>
      <c r="F5" s="8" t="str">
        <f>"天津财经大学"</f>
        <v>天津财经大学</v>
      </c>
      <c r="G5" s="8" t="str">
        <f>"会计"</f>
        <v>会计</v>
      </c>
      <c r="H5" s="8" t="str">
        <f>"硕士研究生"</f>
        <v>硕士研究生</v>
      </c>
      <c r="I5" s="8" t="str">
        <f>"硕士"</f>
        <v>硕士</v>
      </c>
      <c r="J5" s="8" t="s">
        <v>14</v>
      </c>
    </row>
    <row r="6" s="3" customFormat="1" ht="48" customHeight="1" spans="1:10">
      <c r="A6" s="8">
        <v>3</v>
      </c>
      <c r="B6" s="8" t="str">
        <f>"xerc20250101"</f>
        <v>xerc20250101</v>
      </c>
      <c r="C6" s="8" t="s">
        <v>12</v>
      </c>
      <c r="D6" s="8" t="s">
        <v>13</v>
      </c>
      <c r="E6" s="8" t="str">
        <f>"许涛"</f>
        <v>许涛</v>
      </c>
      <c r="F6" s="8" t="str">
        <f>"天津财经大学"</f>
        <v>天津财经大学</v>
      </c>
      <c r="G6" s="8" t="str">
        <f>"会计"</f>
        <v>会计</v>
      </c>
      <c r="H6" s="8" t="str">
        <f t="shared" ref="H6:H18" si="0">"硕士研究生"</f>
        <v>硕士研究生</v>
      </c>
      <c r="I6" s="8" t="str">
        <f t="shared" ref="I6:I18" si="1">"硕士"</f>
        <v>硕士</v>
      </c>
      <c r="J6" s="8" t="s">
        <v>15</v>
      </c>
    </row>
    <row r="7" s="3" customFormat="1" ht="48" customHeight="1" spans="1:10">
      <c r="A7" s="8">
        <v>4</v>
      </c>
      <c r="B7" s="8" t="str">
        <f t="shared" ref="B7:B9" si="2">"xerc20250102"</f>
        <v>xerc20250102</v>
      </c>
      <c r="C7" s="8" t="s">
        <v>16</v>
      </c>
      <c r="D7" s="8" t="s">
        <v>17</v>
      </c>
      <c r="E7" s="8" t="str">
        <f>"李东阳"</f>
        <v>李东阳</v>
      </c>
      <c r="F7" s="8" t="str">
        <f>"湖北大学"</f>
        <v>湖北大学</v>
      </c>
      <c r="G7" s="8" t="str">
        <f>"电子与通信工程"</f>
        <v>电子与通信工程</v>
      </c>
      <c r="H7" s="8" t="str">
        <f t="shared" si="0"/>
        <v>硕士研究生</v>
      </c>
      <c r="I7" s="8" t="str">
        <f t="shared" si="1"/>
        <v>硕士</v>
      </c>
      <c r="J7" s="8" t="s">
        <v>14</v>
      </c>
    </row>
    <row r="8" s="3" customFormat="1" ht="48" customHeight="1" spans="1:10">
      <c r="A8" s="8">
        <v>5</v>
      </c>
      <c r="B8" s="8" t="str">
        <f t="shared" si="2"/>
        <v>xerc20250102</v>
      </c>
      <c r="C8" s="8" t="s">
        <v>16</v>
      </c>
      <c r="D8" s="8" t="s">
        <v>17</v>
      </c>
      <c r="E8" s="8" t="str">
        <f>"李义"</f>
        <v>李义</v>
      </c>
      <c r="F8" s="8" t="str">
        <f>"长江大学"</f>
        <v>长江大学</v>
      </c>
      <c r="G8" s="8" t="str">
        <f>"计算机科学与技术"</f>
        <v>计算机科学与技术</v>
      </c>
      <c r="H8" s="8" t="str">
        <f t="shared" si="0"/>
        <v>硕士研究生</v>
      </c>
      <c r="I8" s="8" t="str">
        <f t="shared" si="1"/>
        <v>硕士</v>
      </c>
      <c r="J8" s="8" t="s">
        <v>14</v>
      </c>
    </row>
    <row r="9" s="3" customFormat="1" ht="48" customHeight="1" spans="1:10">
      <c r="A9" s="8">
        <v>6</v>
      </c>
      <c r="B9" s="8" t="str">
        <f t="shared" si="2"/>
        <v>xerc20250102</v>
      </c>
      <c r="C9" s="8" t="s">
        <v>16</v>
      </c>
      <c r="D9" s="8" t="s">
        <v>17</v>
      </c>
      <c r="E9" s="8" t="str">
        <f>"梅宏伟"</f>
        <v>梅宏伟</v>
      </c>
      <c r="F9" s="8" t="str">
        <f>"中南民族大学"</f>
        <v>中南民族大学</v>
      </c>
      <c r="G9" s="8" t="str">
        <f>"计算机技术"</f>
        <v>计算机技术</v>
      </c>
      <c r="H9" s="8" t="str">
        <f t="shared" si="0"/>
        <v>硕士研究生</v>
      </c>
      <c r="I9" s="8" t="str">
        <f t="shared" si="1"/>
        <v>硕士</v>
      </c>
      <c r="J9" s="8" t="s">
        <v>14</v>
      </c>
    </row>
    <row r="10" s="3" customFormat="1" ht="48" customHeight="1" spans="1:10">
      <c r="A10" s="8">
        <v>7</v>
      </c>
      <c r="B10" s="8" t="str">
        <f t="shared" ref="B10:B12" si="3">"xerc20250103"</f>
        <v>xerc20250103</v>
      </c>
      <c r="C10" s="8" t="s">
        <v>18</v>
      </c>
      <c r="D10" s="8" t="s">
        <v>19</v>
      </c>
      <c r="E10" s="8" t="str">
        <f>"谭佐航"</f>
        <v>谭佐航</v>
      </c>
      <c r="F10" s="8" t="str">
        <f>"中南财经政法大学"</f>
        <v>中南财经政法大学</v>
      </c>
      <c r="G10" s="8" t="str">
        <f>"法学理论"</f>
        <v>法学理论</v>
      </c>
      <c r="H10" s="8" t="str">
        <f t="shared" si="0"/>
        <v>硕士研究生</v>
      </c>
      <c r="I10" s="8" t="str">
        <f t="shared" si="1"/>
        <v>硕士</v>
      </c>
      <c r="J10" s="8" t="s">
        <v>14</v>
      </c>
    </row>
    <row r="11" s="3" customFormat="1" ht="48" customHeight="1" spans="1:10">
      <c r="A11" s="8">
        <v>8</v>
      </c>
      <c r="B11" s="8" t="str">
        <f t="shared" si="3"/>
        <v>xerc20250103</v>
      </c>
      <c r="C11" s="8" t="s">
        <v>18</v>
      </c>
      <c r="D11" s="8" t="s">
        <v>19</v>
      </c>
      <c r="E11" s="8" t="str">
        <f>"陈璐"</f>
        <v>陈璐</v>
      </c>
      <c r="F11" s="8" t="str">
        <f>"厦门大学"</f>
        <v>厦门大学</v>
      </c>
      <c r="G11" s="8" t="str">
        <f>"法律"</f>
        <v>法律</v>
      </c>
      <c r="H11" s="8" t="str">
        <f t="shared" si="0"/>
        <v>硕士研究生</v>
      </c>
      <c r="I11" s="8" t="str">
        <f t="shared" si="1"/>
        <v>硕士</v>
      </c>
      <c r="J11" s="8" t="s">
        <v>14</v>
      </c>
    </row>
    <row r="12" s="3" customFormat="1" ht="48" customHeight="1" spans="1:10">
      <c r="A12" s="8">
        <v>9</v>
      </c>
      <c r="B12" s="8" t="str">
        <f t="shared" si="3"/>
        <v>xerc20250103</v>
      </c>
      <c r="C12" s="8" t="s">
        <v>18</v>
      </c>
      <c r="D12" s="8" t="s">
        <v>19</v>
      </c>
      <c r="E12" s="8" t="str">
        <f>"张钧懋"</f>
        <v>张钧懋</v>
      </c>
      <c r="F12" s="8" t="str">
        <f>"中央财经大学"</f>
        <v>中央财经大学</v>
      </c>
      <c r="G12" s="8" t="str">
        <f>"法律（非法学）"</f>
        <v>法律（非法学）</v>
      </c>
      <c r="H12" s="8" t="str">
        <f t="shared" si="0"/>
        <v>硕士研究生</v>
      </c>
      <c r="I12" s="8" t="str">
        <f t="shared" si="1"/>
        <v>硕士</v>
      </c>
      <c r="J12" s="8" t="s">
        <v>14</v>
      </c>
    </row>
    <row r="13" s="3" customFormat="1" ht="48" customHeight="1" spans="1:10">
      <c r="A13" s="8">
        <v>10</v>
      </c>
      <c r="B13" s="8" t="str">
        <f>"xerc20250104"</f>
        <v>xerc20250104</v>
      </c>
      <c r="C13" s="8" t="s">
        <v>20</v>
      </c>
      <c r="D13" s="8" t="s">
        <v>19</v>
      </c>
      <c r="E13" s="8" t="str">
        <f>"杨岚"</f>
        <v>杨岚</v>
      </c>
      <c r="F13" s="8" t="str">
        <f t="shared" ref="F13:F16" si="4">"湖北民族大学"</f>
        <v>湖北民族大学</v>
      </c>
      <c r="G13" s="8" t="str">
        <f t="shared" ref="G13:G16" si="5">"新闻与传播"</f>
        <v>新闻与传播</v>
      </c>
      <c r="H13" s="8" t="str">
        <f t="shared" si="0"/>
        <v>硕士研究生</v>
      </c>
      <c r="I13" s="8" t="str">
        <f t="shared" si="1"/>
        <v>硕士</v>
      </c>
      <c r="J13" s="8" t="s">
        <v>14</v>
      </c>
    </row>
    <row r="14" s="3" customFormat="1" ht="48" customHeight="1" spans="1:10">
      <c r="A14" s="8">
        <v>11</v>
      </c>
      <c r="B14" s="8" t="str">
        <f>"xerc20250104"</f>
        <v>xerc20250104</v>
      </c>
      <c r="C14" s="8" t="s">
        <v>20</v>
      </c>
      <c r="D14" s="8" t="s">
        <v>19</v>
      </c>
      <c r="E14" s="8" t="str">
        <f>"邢艺露"</f>
        <v>邢艺露</v>
      </c>
      <c r="F14" s="8" t="str">
        <f t="shared" si="4"/>
        <v>湖北民族大学</v>
      </c>
      <c r="G14" s="8" t="str">
        <f t="shared" si="5"/>
        <v>新闻与传播</v>
      </c>
      <c r="H14" s="8" t="str">
        <f t="shared" si="0"/>
        <v>硕士研究生</v>
      </c>
      <c r="I14" s="8" t="str">
        <f t="shared" si="1"/>
        <v>硕士</v>
      </c>
      <c r="J14" s="8" t="s">
        <v>14</v>
      </c>
    </row>
    <row r="15" s="3" customFormat="1" ht="48" customHeight="1" spans="1:10">
      <c r="A15" s="8">
        <v>12</v>
      </c>
      <c r="B15" s="8" t="str">
        <f>"xerc20250104"</f>
        <v>xerc20250104</v>
      </c>
      <c r="C15" s="8" t="s">
        <v>20</v>
      </c>
      <c r="D15" s="8" t="s">
        <v>19</v>
      </c>
      <c r="E15" s="8" t="str">
        <f>"何金穗"</f>
        <v>何金穗</v>
      </c>
      <c r="F15" s="8" t="str">
        <f>"华中科技大学"</f>
        <v>华中科技大学</v>
      </c>
      <c r="G15" s="8" t="str">
        <f>"新闻学"</f>
        <v>新闻学</v>
      </c>
      <c r="H15" s="8" t="str">
        <f t="shared" si="0"/>
        <v>硕士研究生</v>
      </c>
      <c r="I15" s="8" t="str">
        <f t="shared" si="1"/>
        <v>硕士</v>
      </c>
      <c r="J15" s="8" t="s">
        <v>14</v>
      </c>
    </row>
    <row r="16" s="3" customFormat="1" ht="48" customHeight="1" spans="1:10">
      <c r="A16" s="8">
        <v>13</v>
      </c>
      <c r="B16" s="8" t="str">
        <f>"xerc20250104"</f>
        <v>xerc20250104</v>
      </c>
      <c r="C16" s="8" t="s">
        <v>20</v>
      </c>
      <c r="D16" s="8" t="s">
        <v>19</v>
      </c>
      <c r="E16" s="8" t="str">
        <f>"曾利"</f>
        <v>曾利</v>
      </c>
      <c r="F16" s="8" t="str">
        <f t="shared" si="4"/>
        <v>湖北民族大学</v>
      </c>
      <c r="G16" s="8" t="str">
        <f t="shared" si="5"/>
        <v>新闻与传播</v>
      </c>
      <c r="H16" s="8" t="str">
        <f t="shared" si="0"/>
        <v>硕士研究生</v>
      </c>
      <c r="I16" s="8" t="str">
        <f t="shared" si="1"/>
        <v>硕士</v>
      </c>
      <c r="J16" s="8" t="s">
        <v>14</v>
      </c>
    </row>
    <row r="17" s="3" customFormat="1" ht="48" customHeight="1" spans="1:10">
      <c r="A17" s="8">
        <v>14</v>
      </c>
      <c r="B17" s="8" t="str">
        <f t="shared" ref="B17:B19" si="6">"xerc20250105"</f>
        <v>xerc20250105</v>
      </c>
      <c r="C17" s="8" t="s">
        <v>21</v>
      </c>
      <c r="D17" s="8" t="s">
        <v>22</v>
      </c>
      <c r="E17" s="8" t="str">
        <f>"张权"</f>
        <v>张权</v>
      </c>
      <c r="F17" s="8" t="str">
        <f>"北京林业大学"</f>
        <v>北京林业大学</v>
      </c>
      <c r="G17" s="8" t="str">
        <f>"城乡规划学"</f>
        <v>城乡规划学</v>
      </c>
      <c r="H17" s="8" t="str">
        <f t="shared" si="0"/>
        <v>硕士研究生</v>
      </c>
      <c r="I17" s="8" t="str">
        <f t="shared" si="1"/>
        <v>硕士</v>
      </c>
      <c r="J17" s="8" t="s">
        <v>14</v>
      </c>
    </row>
    <row r="18" s="3" customFormat="1" ht="48" customHeight="1" spans="1:10">
      <c r="A18" s="8">
        <v>15</v>
      </c>
      <c r="B18" s="8" t="str">
        <f t="shared" si="6"/>
        <v>xerc20250105</v>
      </c>
      <c r="C18" s="8" t="s">
        <v>21</v>
      </c>
      <c r="D18" s="8" t="s">
        <v>22</v>
      </c>
      <c r="E18" s="8" t="str">
        <f>"刘欢"</f>
        <v>刘欢</v>
      </c>
      <c r="F18" s="8" t="str">
        <f>"武汉大学"</f>
        <v>武汉大学</v>
      </c>
      <c r="G18" s="8" t="str">
        <f>"地理国情监测"</f>
        <v>地理国情监测</v>
      </c>
      <c r="H18" s="8" t="str">
        <f>"本科"</f>
        <v>本科</v>
      </c>
      <c r="I18" s="8" t="str">
        <f>"学士"</f>
        <v>学士</v>
      </c>
      <c r="J18" s="8" t="s">
        <v>23</v>
      </c>
    </row>
    <row r="19" s="3" customFormat="1" ht="48" customHeight="1" spans="1:10">
      <c r="A19" s="8">
        <v>16</v>
      </c>
      <c r="B19" s="8" t="str">
        <f t="shared" si="6"/>
        <v>xerc20250105</v>
      </c>
      <c r="C19" s="8" t="s">
        <v>21</v>
      </c>
      <c r="D19" s="8" t="s">
        <v>22</v>
      </c>
      <c r="E19" s="8" t="str">
        <f>"姚佳"</f>
        <v>姚佳</v>
      </c>
      <c r="F19" s="8" t="str">
        <f>"昆明理工大学"</f>
        <v>昆明理工大学</v>
      </c>
      <c r="G19" s="8" t="str">
        <f>"建筑历史与理论"</f>
        <v>建筑历史与理论</v>
      </c>
      <c r="H19" s="8" t="str">
        <f t="shared" ref="H19:H43" si="7">"硕士研究生"</f>
        <v>硕士研究生</v>
      </c>
      <c r="I19" s="8" t="str">
        <f t="shared" ref="I19:I43" si="8">"硕士"</f>
        <v>硕士</v>
      </c>
      <c r="J19" s="8" t="s">
        <v>14</v>
      </c>
    </row>
    <row r="20" s="3" customFormat="1" ht="48" customHeight="1" spans="1:10">
      <c r="A20" s="8">
        <v>17</v>
      </c>
      <c r="B20" s="8" t="str">
        <f t="shared" ref="B20:B22" si="9">"xerc20250106"</f>
        <v>xerc20250106</v>
      </c>
      <c r="C20" s="8" t="s">
        <v>24</v>
      </c>
      <c r="D20" s="8" t="s">
        <v>25</v>
      </c>
      <c r="E20" s="8" t="str">
        <f>"谭笑"</f>
        <v>谭笑</v>
      </c>
      <c r="F20" s="8" t="str">
        <f>"香港城市大学"</f>
        <v>香港城市大学</v>
      </c>
      <c r="G20" s="8" t="str">
        <f>"土木工程"</f>
        <v>土木工程</v>
      </c>
      <c r="H20" s="8" t="str">
        <f t="shared" si="7"/>
        <v>硕士研究生</v>
      </c>
      <c r="I20" s="8" t="str">
        <f t="shared" si="8"/>
        <v>硕士</v>
      </c>
      <c r="J20" s="8" t="s">
        <v>14</v>
      </c>
    </row>
    <row r="21" s="3" customFormat="1" ht="48" customHeight="1" spans="1:10">
      <c r="A21" s="8">
        <v>18</v>
      </c>
      <c r="B21" s="8" t="str">
        <f t="shared" si="9"/>
        <v>xerc20250106</v>
      </c>
      <c r="C21" s="8" t="s">
        <v>24</v>
      </c>
      <c r="D21" s="8" t="s">
        <v>25</v>
      </c>
      <c r="E21" s="8" t="str">
        <f>"袁铭"</f>
        <v>袁铭</v>
      </c>
      <c r="F21" s="8" t="str">
        <f>"重庆大学"</f>
        <v>重庆大学</v>
      </c>
      <c r="G21" s="8" t="str">
        <f>"建筑与土木工程"</f>
        <v>建筑与土木工程</v>
      </c>
      <c r="H21" s="8" t="str">
        <f t="shared" si="7"/>
        <v>硕士研究生</v>
      </c>
      <c r="I21" s="8" t="str">
        <f t="shared" si="8"/>
        <v>硕士</v>
      </c>
      <c r="J21" s="8" t="s">
        <v>14</v>
      </c>
    </row>
    <row r="22" s="3" customFormat="1" ht="48" customHeight="1" spans="1:10">
      <c r="A22" s="8">
        <v>19</v>
      </c>
      <c r="B22" s="8" t="str">
        <f t="shared" si="9"/>
        <v>xerc20250106</v>
      </c>
      <c r="C22" s="8" t="s">
        <v>24</v>
      </c>
      <c r="D22" s="8" t="s">
        <v>25</v>
      </c>
      <c r="E22" s="8" t="str">
        <f>"谭申宇"</f>
        <v>谭申宇</v>
      </c>
      <c r="F22" s="8" t="str">
        <f>"武汉理工大学"</f>
        <v>武汉理工大学</v>
      </c>
      <c r="G22" s="8" t="str">
        <f>"市政工程（含给排水等）"</f>
        <v>市政工程（含给排水等）</v>
      </c>
      <c r="H22" s="8" t="str">
        <f t="shared" si="7"/>
        <v>硕士研究生</v>
      </c>
      <c r="I22" s="8" t="str">
        <f t="shared" si="8"/>
        <v>硕士</v>
      </c>
      <c r="J22" s="8" t="s">
        <v>14</v>
      </c>
    </row>
    <row r="23" s="3" customFormat="1" ht="48" customHeight="1" spans="1:10">
      <c r="A23" s="8">
        <v>20</v>
      </c>
      <c r="B23" s="8" t="str">
        <f t="shared" ref="B23:B25" si="10">"xerc20250107"</f>
        <v>xerc20250107</v>
      </c>
      <c r="C23" s="8" t="s">
        <v>26</v>
      </c>
      <c r="D23" s="8" t="s">
        <v>27</v>
      </c>
      <c r="E23" s="8" t="str">
        <f>"冯坤"</f>
        <v>冯坤</v>
      </c>
      <c r="F23" s="8" t="str">
        <f>"三峡大学"</f>
        <v>三峡大学</v>
      </c>
      <c r="G23" s="8" t="str">
        <f>"水利工程"</f>
        <v>水利工程</v>
      </c>
      <c r="H23" s="8" t="str">
        <f t="shared" si="7"/>
        <v>硕士研究生</v>
      </c>
      <c r="I23" s="8" t="str">
        <f t="shared" si="8"/>
        <v>硕士</v>
      </c>
      <c r="J23" s="8" t="s">
        <v>14</v>
      </c>
    </row>
    <row r="24" s="3" customFormat="1" ht="48" customHeight="1" spans="1:10">
      <c r="A24" s="8">
        <v>21</v>
      </c>
      <c r="B24" s="8" t="str">
        <f t="shared" si="10"/>
        <v>xerc20250107</v>
      </c>
      <c r="C24" s="8" t="s">
        <v>26</v>
      </c>
      <c r="D24" s="8" t="s">
        <v>27</v>
      </c>
      <c r="E24" s="8" t="str">
        <f>"黄俊杰"</f>
        <v>黄俊杰</v>
      </c>
      <c r="F24" s="8" t="str">
        <f>"湖北工业大学"</f>
        <v>湖北工业大学</v>
      </c>
      <c r="G24" s="8" t="str">
        <f>"土木工程（085901）"</f>
        <v>土木工程（085901）</v>
      </c>
      <c r="H24" s="8" t="str">
        <f t="shared" si="7"/>
        <v>硕士研究生</v>
      </c>
      <c r="I24" s="8" t="str">
        <f t="shared" si="8"/>
        <v>硕士</v>
      </c>
      <c r="J24" s="8" t="s">
        <v>14</v>
      </c>
    </row>
    <row r="25" s="3" customFormat="1" ht="48" customHeight="1" spans="1:10">
      <c r="A25" s="8">
        <v>22</v>
      </c>
      <c r="B25" s="8" t="str">
        <f t="shared" si="10"/>
        <v>xerc20250107</v>
      </c>
      <c r="C25" s="8" t="s">
        <v>26</v>
      </c>
      <c r="D25" s="8" t="s">
        <v>27</v>
      </c>
      <c r="E25" s="8" t="str">
        <f>"李杰"</f>
        <v>李杰</v>
      </c>
      <c r="F25" s="8" t="str">
        <f>"河海大学"</f>
        <v>河海大学</v>
      </c>
      <c r="G25" s="8" t="str">
        <f>"水利工程"</f>
        <v>水利工程</v>
      </c>
      <c r="H25" s="8" t="str">
        <f t="shared" si="7"/>
        <v>硕士研究生</v>
      </c>
      <c r="I25" s="8" t="str">
        <f t="shared" si="8"/>
        <v>硕士</v>
      </c>
      <c r="J25" s="8" t="s">
        <v>14</v>
      </c>
    </row>
    <row r="26" s="3" customFormat="1" ht="48" customHeight="1" spans="1:10">
      <c r="A26" s="8">
        <v>23</v>
      </c>
      <c r="B26" s="8" t="str">
        <f>"xerc20250108"</f>
        <v>xerc20250108</v>
      </c>
      <c r="C26" s="8" t="s">
        <v>28</v>
      </c>
      <c r="D26" s="8" t="s">
        <v>29</v>
      </c>
      <c r="E26" s="8" t="str">
        <f>"廖海"</f>
        <v>廖海</v>
      </c>
      <c r="F26" s="8" t="str">
        <f>"西北农林科技大学"</f>
        <v>西北农林科技大学</v>
      </c>
      <c r="G26" s="8" t="str">
        <f>"农业水土工程"</f>
        <v>农业水土工程</v>
      </c>
      <c r="H26" s="8" t="str">
        <f t="shared" si="7"/>
        <v>硕士研究生</v>
      </c>
      <c r="I26" s="8" t="str">
        <f t="shared" si="8"/>
        <v>硕士</v>
      </c>
      <c r="J26" s="8" t="s">
        <v>30</v>
      </c>
    </row>
    <row r="27" s="3" customFormat="1" ht="48" customHeight="1" spans="1:10">
      <c r="A27" s="8">
        <v>24</v>
      </c>
      <c r="B27" s="8" t="str">
        <f>"xerc20250108"</f>
        <v>xerc20250108</v>
      </c>
      <c r="C27" s="8" t="s">
        <v>28</v>
      </c>
      <c r="D27" s="8" t="s">
        <v>29</v>
      </c>
      <c r="E27" s="8" t="str">
        <f>"吴鑫"</f>
        <v>吴鑫</v>
      </c>
      <c r="F27" s="8" t="str">
        <f>"北京林业大学"</f>
        <v>北京林业大学</v>
      </c>
      <c r="G27" s="8" t="str">
        <f>"农业工程与信息技术"</f>
        <v>农业工程与信息技术</v>
      </c>
      <c r="H27" s="8" t="str">
        <f t="shared" si="7"/>
        <v>硕士研究生</v>
      </c>
      <c r="I27" s="8" t="str">
        <f t="shared" si="8"/>
        <v>硕士</v>
      </c>
      <c r="J27" s="8" t="s">
        <v>30</v>
      </c>
    </row>
    <row r="28" s="3" customFormat="1" ht="48" customHeight="1" spans="1:10">
      <c r="A28" s="8">
        <v>25</v>
      </c>
      <c r="B28" s="8" t="str">
        <f>"xerc20250108"</f>
        <v>xerc20250108</v>
      </c>
      <c r="C28" s="8" t="s">
        <v>28</v>
      </c>
      <c r="D28" s="8" t="s">
        <v>29</v>
      </c>
      <c r="E28" s="8" t="str">
        <f>"周潇"</f>
        <v>周潇</v>
      </c>
      <c r="F28" s="8" t="str">
        <f>"昆明理工大学"</f>
        <v>昆明理工大学</v>
      </c>
      <c r="G28" s="8" t="str">
        <f>"农业工程"</f>
        <v>农业工程</v>
      </c>
      <c r="H28" s="8" t="str">
        <f t="shared" si="7"/>
        <v>硕士研究生</v>
      </c>
      <c r="I28" s="8" t="str">
        <f t="shared" si="8"/>
        <v>硕士</v>
      </c>
      <c r="J28" s="8" t="s">
        <v>30</v>
      </c>
    </row>
    <row r="29" s="3" customFormat="1" ht="48" customHeight="1" spans="1:10">
      <c r="A29" s="8">
        <v>26</v>
      </c>
      <c r="B29" s="8" t="str">
        <f t="shared" ref="B29:B31" si="11">"xerc20250109"</f>
        <v>xerc20250109</v>
      </c>
      <c r="C29" s="8" t="s">
        <v>16</v>
      </c>
      <c r="D29" s="8" t="s">
        <v>31</v>
      </c>
      <c r="E29" s="8" t="str">
        <f>"董槟"</f>
        <v>董槟</v>
      </c>
      <c r="F29" s="8" t="str">
        <f>"大连民族大学"</f>
        <v>大连民族大学</v>
      </c>
      <c r="G29" s="8" t="str">
        <f>"控制工程"</f>
        <v>控制工程</v>
      </c>
      <c r="H29" s="8" t="str">
        <f t="shared" si="7"/>
        <v>硕士研究生</v>
      </c>
      <c r="I29" s="8" t="str">
        <f t="shared" si="8"/>
        <v>硕士</v>
      </c>
      <c r="J29" s="8" t="s">
        <v>14</v>
      </c>
    </row>
    <row r="30" s="3" customFormat="1" ht="48" customHeight="1" spans="1:10">
      <c r="A30" s="8">
        <v>27</v>
      </c>
      <c r="B30" s="8" t="str">
        <f t="shared" si="11"/>
        <v>xerc20250109</v>
      </c>
      <c r="C30" s="8" t="s">
        <v>16</v>
      </c>
      <c r="D30" s="8" t="s">
        <v>31</v>
      </c>
      <c r="E30" s="8" t="str">
        <f>"黄钰琼"</f>
        <v>黄钰琼</v>
      </c>
      <c r="F30" s="8" t="str">
        <f>"中国地质大学（武汉）"</f>
        <v>中国地质大学（武汉）</v>
      </c>
      <c r="G30" s="8" t="str">
        <f>"计算机技术"</f>
        <v>计算机技术</v>
      </c>
      <c r="H30" s="8" t="str">
        <f t="shared" si="7"/>
        <v>硕士研究生</v>
      </c>
      <c r="I30" s="8" t="str">
        <f t="shared" si="8"/>
        <v>硕士</v>
      </c>
      <c r="J30" s="8" t="s">
        <v>14</v>
      </c>
    </row>
    <row r="31" s="3" customFormat="1" ht="48" customHeight="1" spans="1:10">
      <c r="A31" s="8">
        <v>28</v>
      </c>
      <c r="B31" s="8" t="str">
        <f t="shared" si="11"/>
        <v>xerc20250109</v>
      </c>
      <c r="C31" s="8" t="s">
        <v>16</v>
      </c>
      <c r="D31" s="8" t="s">
        <v>31</v>
      </c>
      <c r="E31" s="8" t="str">
        <f>"叶来"</f>
        <v>叶来</v>
      </c>
      <c r="F31" s="8" t="str">
        <f>"武汉理工大学"</f>
        <v>武汉理工大学</v>
      </c>
      <c r="G31" s="8" t="str">
        <f>"电子信息"</f>
        <v>电子信息</v>
      </c>
      <c r="H31" s="8" t="str">
        <f t="shared" si="7"/>
        <v>硕士研究生</v>
      </c>
      <c r="I31" s="8" t="str">
        <f t="shared" si="8"/>
        <v>硕士</v>
      </c>
      <c r="J31" s="8" t="s">
        <v>14</v>
      </c>
    </row>
    <row r="32" s="3" customFormat="1" ht="48" customHeight="1" spans="1:10">
      <c r="A32" s="8">
        <v>29</v>
      </c>
      <c r="B32" s="8" t="str">
        <f>"xerc20250110"</f>
        <v>xerc20250110</v>
      </c>
      <c r="C32" s="8" t="s">
        <v>32</v>
      </c>
      <c r="D32" s="8" t="s">
        <v>33</v>
      </c>
      <c r="E32" s="8" t="str">
        <f>"王志洋"</f>
        <v>王志洋</v>
      </c>
      <c r="F32" s="8" t="str">
        <f>"西安理工大学"</f>
        <v>西安理工大学</v>
      </c>
      <c r="G32" s="8" t="str">
        <f>"结构工程"</f>
        <v>结构工程</v>
      </c>
      <c r="H32" s="8" t="str">
        <f t="shared" si="7"/>
        <v>硕士研究生</v>
      </c>
      <c r="I32" s="8" t="str">
        <f t="shared" si="8"/>
        <v>硕士</v>
      </c>
      <c r="J32" s="8" t="s">
        <v>30</v>
      </c>
    </row>
    <row r="33" s="3" customFormat="1" ht="48" customHeight="1" spans="1:10">
      <c r="A33" s="8">
        <v>30</v>
      </c>
      <c r="B33" s="8" t="str">
        <f>"xerc20250110"</f>
        <v>xerc20250110</v>
      </c>
      <c r="C33" s="8" t="s">
        <v>32</v>
      </c>
      <c r="D33" s="8" t="s">
        <v>33</v>
      </c>
      <c r="E33" s="8" t="str">
        <f>"彭娅"</f>
        <v>彭娅</v>
      </c>
      <c r="F33" s="8" t="str">
        <f>"武汉工程大学"</f>
        <v>武汉工程大学</v>
      </c>
      <c r="G33" s="8" t="str">
        <f>"结构工程"</f>
        <v>结构工程</v>
      </c>
      <c r="H33" s="8" t="str">
        <f t="shared" si="7"/>
        <v>硕士研究生</v>
      </c>
      <c r="I33" s="8" t="str">
        <f t="shared" si="8"/>
        <v>硕士</v>
      </c>
      <c r="J33" s="8" t="s">
        <v>30</v>
      </c>
    </row>
    <row r="34" s="3" customFormat="1" ht="48" customHeight="1" spans="1:10">
      <c r="A34" s="8">
        <v>31</v>
      </c>
      <c r="B34" s="8" t="str">
        <f t="shared" ref="B34:B40" si="12">"xerc20250111"</f>
        <v>xerc20250111</v>
      </c>
      <c r="C34" s="8" t="s">
        <v>34</v>
      </c>
      <c r="D34" s="8" t="s">
        <v>35</v>
      </c>
      <c r="E34" s="8" t="str">
        <f>"李静"</f>
        <v>李静</v>
      </c>
      <c r="F34" s="8" t="str">
        <f>"中南民族大学"</f>
        <v>中南民族大学</v>
      </c>
      <c r="G34" s="8" t="str">
        <f>"应用数学"</f>
        <v>应用数学</v>
      </c>
      <c r="H34" s="8" t="str">
        <f t="shared" si="7"/>
        <v>硕士研究生</v>
      </c>
      <c r="I34" s="8" t="str">
        <f t="shared" si="8"/>
        <v>硕士</v>
      </c>
      <c r="J34" s="8" t="s">
        <v>30</v>
      </c>
    </row>
    <row r="35" s="3" customFormat="1" ht="48" customHeight="1" spans="1:10">
      <c r="A35" s="8">
        <v>32</v>
      </c>
      <c r="B35" s="8" t="str">
        <f t="shared" si="12"/>
        <v>xerc20250111</v>
      </c>
      <c r="C35" s="8" t="s">
        <v>34</v>
      </c>
      <c r="D35" s="8" t="s">
        <v>35</v>
      </c>
      <c r="E35" s="8" t="str">
        <f>"李英杰"</f>
        <v>李英杰</v>
      </c>
      <c r="F35" s="8" t="str">
        <f>"电子科技大学"</f>
        <v>电子科技大学</v>
      </c>
      <c r="G35" s="8" t="str">
        <f>"数学"</f>
        <v>数学</v>
      </c>
      <c r="H35" s="8" t="str">
        <f t="shared" si="7"/>
        <v>硕士研究生</v>
      </c>
      <c r="I35" s="8" t="str">
        <f t="shared" si="8"/>
        <v>硕士</v>
      </c>
      <c r="J35" s="8" t="s">
        <v>30</v>
      </c>
    </row>
    <row r="36" s="3" customFormat="1" ht="48" customHeight="1" spans="1:10">
      <c r="A36" s="8">
        <v>33</v>
      </c>
      <c r="B36" s="8" t="str">
        <f t="shared" si="12"/>
        <v>xerc20250111</v>
      </c>
      <c r="C36" s="8" t="s">
        <v>34</v>
      </c>
      <c r="D36" s="8" t="s">
        <v>35</v>
      </c>
      <c r="E36" s="8" t="str">
        <f>"文隆"</f>
        <v>文隆</v>
      </c>
      <c r="F36" s="8" t="str">
        <f>"延边大学"</f>
        <v>延边大学</v>
      </c>
      <c r="G36" s="8" t="str">
        <f>"学科教学（数学）"</f>
        <v>学科教学（数学）</v>
      </c>
      <c r="H36" s="8" t="str">
        <f t="shared" si="7"/>
        <v>硕士研究生</v>
      </c>
      <c r="I36" s="8" t="str">
        <f t="shared" si="8"/>
        <v>硕士</v>
      </c>
      <c r="J36" s="8" t="s">
        <v>30</v>
      </c>
    </row>
    <row r="37" s="3" customFormat="1" ht="48" customHeight="1" spans="1:10">
      <c r="A37" s="8">
        <v>34</v>
      </c>
      <c r="B37" s="8" t="str">
        <f t="shared" si="12"/>
        <v>xerc20250111</v>
      </c>
      <c r="C37" s="8" t="s">
        <v>34</v>
      </c>
      <c r="D37" s="8" t="s">
        <v>35</v>
      </c>
      <c r="E37" s="8" t="str">
        <f>"朱胤霖"</f>
        <v>朱胤霖</v>
      </c>
      <c r="F37" s="8" t="str">
        <f>"长江大学"</f>
        <v>长江大学</v>
      </c>
      <c r="G37" s="8" t="str">
        <f>"数学（A0701）"</f>
        <v>数学（A0701）</v>
      </c>
      <c r="H37" s="8" t="str">
        <f t="shared" si="7"/>
        <v>硕士研究生</v>
      </c>
      <c r="I37" s="8" t="str">
        <f t="shared" si="8"/>
        <v>硕士</v>
      </c>
      <c r="J37" s="8" t="s">
        <v>30</v>
      </c>
    </row>
    <row r="38" s="3" customFormat="1" ht="48" customHeight="1" spans="1:10">
      <c r="A38" s="8">
        <v>35</v>
      </c>
      <c r="B38" s="8" t="str">
        <f t="shared" si="12"/>
        <v>xerc20250111</v>
      </c>
      <c r="C38" s="8" t="s">
        <v>34</v>
      </c>
      <c r="D38" s="8" t="s">
        <v>35</v>
      </c>
      <c r="E38" s="8" t="str">
        <f>"段绪跃"</f>
        <v>段绪跃</v>
      </c>
      <c r="F38" s="8" t="str">
        <f>"长江大学"</f>
        <v>长江大学</v>
      </c>
      <c r="G38" s="8" t="str">
        <f>"数学"</f>
        <v>数学</v>
      </c>
      <c r="H38" s="8" t="str">
        <f t="shared" si="7"/>
        <v>硕士研究生</v>
      </c>
      <c r="I38" s="8" t="str">
        <f t="shared" si="8"/>
        <v>硕士</v>
      </c>
      <c r="J38" s="8" t="s">
        <v>30</v>
      </c>
    </row>
    <row r="39" s="3" customFormat="1" ht="48" customHeight="1" spans="1:10">
      <c r="A39" s="8">
        <v>36</v>
      </c>
      <c r="B39" s="8" t="str">
        <f t="shared" si="12"/>
        <v>xerc20250111</v>
      </c>
      <c r="C39" s="8" t="s">
        <v>34</v>
      </c>
      <c r="D39" s="8" t="s">
        <v>35</v>
      </c>
      <c r="E39" s="8" t="str">
        <f>"姚金保"</f>
        <v>姚金保</v>
      </c>
      <c r="F39" s="8" t="str">
        <f>"湖北大学"</f>
        <v>湖北大学</v>
      </c>
      <c r="G39" s="8" t="str">
        <f>"0701数学"</f>
        <v>0701数学</v>
      </c>
      <c r="H39" s="8" t="str">
        <f t="shared" si="7"/>
        <v>硕士研究生</v>
      </c>
      <c r="I39" s="8" t="str">
        <f t="shared" si="8"/>
        <v>硕士</v>
      </c>
      <c r="J39" s="8" t="s">
        <v>30</v>
      </c>
    </row>
    <row r="40" s="3" customFormat="1" ht="48" customHeight="1" spans="1:10">
      <c r="A40" s="8">
        <v>37</v>
      </c>
      <c r="B40" s="8" t="str">
        <f t="shared" si="12"/>
        <v>xerc20250111</v>
      </c>
      <c r="C40" s="8" t="s">
        <v>34</v>
      </c>
      <c r="D40" s="8" t="s">
        <v>35</v>
      </c>
      <c r="E40" s="8" t="str">
        <f>"谭应凤"</f>
        <v>谭应凤</v>
      </c>
      <c r="F40" s="8" t="str">
        <f>"重庆三峡学院"</f>
        <v>重庆三峡学院</v>
      </c>
      <c r="G40" s="8" t="str">
        <f>"学科教学（数学）"</f>
        <v>学科教学（数学）</v>
      </c>
      <c r="H40" s="8" t="str">
        <f t="shared" si="7"/>
        <v>硕士研究生</v>
      </c>
      <c r="I40" s="8" t="str">
        <f t="shared" si="8"/>
        <v>硕士</v>
      </c>
      <c r="J40" s="8" t="s">
        <v>30</v>
      </c>
    </row>
    <row r="41" s="3" customFormat="1" ht="48" customHeight="1" spans="1:10">
      <c r="A41" s="8">
        <v>38</v>
      </c>
      <c r="B41" s="8" t="str">
        <f>"xerc20250113"</f>
        <v>xerc20250113</v>
      </c>
      <c r="C41" s="8" t="s">
        <v>36</v>
      </c>
      <c r="D41" s="8" t="s">
        <v>35</v>
      </c>
      <c r="E41" s="8" t="str">
        <f>"齐威门"</f>
        <v>齐威门</v>
      </c>
      <c r="F41" s="8" t="str">
        <f>"江汉大学"</f>
        <v>江汉大学</v>
      </c>
      <c r="G41" s="8" t="str">
        <f>"心理健康教育"</f>
        <v>心理健康教育</v>
      </c>
      <c r="H41" s="8" t="str">
        <f t="shared" si="7"/>
        <v>硕士研究生</v>
      </c>
      <c r="I41" s="8" t="str">
        <f t="shared" si="8"/>
        <v>硕士</v>
      </c>
      <c r="J41" s="8" t="s">
        <v>14</v>
      </c>
    </row>
    <row r="42" s="3" customFormat="1" ht="48" customHeight="1" spans="1:10">
      <c r="A42" s="8">
        <v>39</v>
      </c>
      <c r="B42" s="8" t="str">
        <f>"xerc20250113"</f>
        <v>xerc20250113</v>
      </c>
      <c r="C42" s="8" t="s">
        <v>36</v>
      </c>
      <c r="D42" s="8" t="s">
        <v>35</v>
      </c>
      <c r="E42" s="8" t="str">
        <f>"马迅"</f>
        <v>马迅</v>
      </c>
      <c r="F42" s="8" t="str">
        <f>"福建师范大学"</f>
        <v>福建师范大学</v>
      </c>
      <c r="G42" s="8" t="str">
        <f>"应用心理"</f>
        <v>应用心理</v>
      </c>
      <c r="H42" s="8" t="str">
        <f t="shared" si="7"/>
        <v>硕士研究生</v>
      </c>
      <c r="I42" s="8" t="str">
        <f t="shared" si="8"/>
        <v>硕士</v>
      </c>
      <c r="J42" s="8" t="s">
        <v>14</v>
      </c>
    </row>
    <row r="43" s="3" customFormat="1" ht="48" customHeight="1" spans="1:10">
      <c r="A43" s="8">
        <v>40</v>
      </c>
      <c r="B43" s="8" t="str">
        <f>"xerc20250114"</f>
        <v>xerc20250114</v>
      </c>
      <c r="C43" s="8" t="s">
        <v>37</v>
      </c>
      <c r="D43" s="8" t="s">
        <v>35</v>
      </c>
      <c r="E43" s="8" t="str">
        <f>"徐枫"</f>
        <v>徐枫</v>
      </c>
      <c r="F43" s="8" t="str">
        <f>"西南大学"</f>
        <v>西南大学</v>
      </c>
      <c r="G43" s="8" t="str">
        <f>"中国古代文学"</f>
        <v>中国古代文学</v>
      </c>
      <c r="H43" s="8" t="str">
        <f t="shared" si="7"/>
        <v>硕士研究生</v>
      </c>
      <c r="I43" s="8" t="str">
        <f t="shared" si="8"/>
        <v>硕士</v>
      </c>
      <c r="J43" s="8" t="s">
        <v>14</v>
      </c>
    </row>
    <row r="44" s="3" customFormat="1" ht="48" customHeight="1" spans="1:10">
      <c r="A44" s="8">
        <v>41</v>
      </c>
      <c r="B44" s="8" t="str">
        <f>"xerc20250113"</f>
        <v>xerc20250113</v>
      </c>
      <c r="C44" s="8" t="s">
        <v>36</v>
      </c>
      <c r="D44" s="8" t="s">
        <v>35</v>
      </c>
      <c r="E44" s="8" t="str">
        <f>"向薇"</f>
        <v>向薇</v>
      </c>
      <c r="F44" s="8" t="str">
        <f>"中南民族大学"</f>
        <v>中南民族大学</v>
      </c>
      <c r="G44" s="8" t="str">
        <f>"应用心理学"</f>
        <v>应用心理学</v>
      </c>
      <c r="H44" s="8" t="str">
        <f>"本科"</f>
        <v>本科</v>
      </c>
      <c r="I44" s="8" t="str">
        <f>"学士"</f>
        <v>学士</v>
      </c>
      <c r="J44" s="8" t="s">
        <v>38</v>
      </c>
    </row>
    <row r="45" s="3" customFormat="1" ht="48" customHeight="1" spans="1:10">
      <c r="A45" s="8">
        <v>42</v>
      </c>
      <c r="B45" s="8" t="str">
        <f>"xerc20250114"</f>
        <v>xerc20250114</v>
      </c>
      <c r="C45" s="8" t="s">
        <v>37</v>
      </c>
      <c r="D45" s="8" t="s">
        <v>35</v>
      </c>
      <c r="E45" s="8" t="str">
        <f>"李倩"</f>
        <v>李倩</v>
      </c>
      <c r="F45" s="8" t="str">
        <f>"辽宁大学"</f>
        <v>辽宁大学</v>
      </c>
      <c r="G45" s="8" t="str">
        <f>"中国古代文学"</f>
        <v>中国古代文学</v>
      </c>
      <c r="H45" s="8" t="str">
        <f t="shared" ref="H45:H50" si="13">"硕士研究生"</f>
        <v>硕士研究生</v>
      </c>
      <c r="I45" s="8" t="str">
        <f t="shared" ref="I45:I50" si="14">"硕士"</f>
        <v>硕士</v>
      </c>
      <c r="J45" s="8" t="s">
        <v>14</v>
      </c>
    </row>
    <row r="46" s="3" customFormat="1" ht="48" customHeight="1" spans="1:10">
      <c r="A46" s="8">
        <v>43</v>
      </c>
      <c r="B46" s="8" t="str">
        <f>"xerc20250114"</f>
        <v>xerc20250114</v>
      </c>
      <c r="C46" s="8" t="s">
        <v>37</v>
      </c>
      <c r="D46" s="8" t="s">
        <v>35</v>
      </c>
      <c r="E46" s="8" t="str">
        <f>"郑蓉"</f>
        <v>郑蓉</v>
      </c>
      <c r="F46" s="8" t="str">
        <f>"云南师范大学"</f>
        <v>云南师范大学</v>
      </c>
      <c r="G46" s="8" t="str">
        <f>"汉语国际教育"</f>
        <v>汉语国际教育</v>
      </c>
      <c r="H46" s="8" t="str">
        <f t="shared" si="13"/>
        <v>硕士研究生</v>
      </c>
      <c r="I46" s="8" t="str">
        <f t="shared" si="14"/>
        <v>硕士</v>
      </c>
      <c r="J46" s="8" t="s">
        <v>15</v>
      </c>
    </row>
    <row r="47" s="3" customFormat="1" ht="48" customHeight="1" spans="1:10">
      <c r="A47" s="8">
        <v>44</v>
      </c>
      <c r="B47" s="8" t="str">
        <f>"xerc20250114"</f>
        <v>xerc20250114</v>
      </c>
      <c r="C47" s="8" t="s">
        <v>37</v>
      </c>
      <c r="D47" s="8" t="s">
        <v>35</v>
      </c>
      <c r="E47" s="8" t="str">
        <f>"刘娜"</f>
        <v>刘娜</v>
      </c>
      <c r="F47" s="8" t="str">
        <f>"西北民族大学"</f>
        <v>西北民族大学</v>
      </c>
      <c r="G47" s="8" t="str">
        <f>"中国语言文学"</f>
        <v>中国语言文学</v>
      </c>
      <c r="H47" s="8" t="str">
        <f t="shared" si="13"/>
        <v>硕士研究生</v>
      </c>
      <c r="I47" s="8" t="str">
        <f t="shared" si="14"/>
        <v>硕士</v>
      </c>
      <c r="J47" s="8" t="s">
        <v>15</v>
      </c>
    </row>
    <row r="48" s="3" customFormat="1" ht="48" customHeight="1" spans="1:10">
      <c r="A48" s="8">
        <v>45</v>
      </c>
      <c r="B48" s="8" t="str">
        <f t="shared" ref="B48:B50" si="15">"xerc20250115"</f>
        <v>xerc20250115</v>
      </c>
      <c r="C48" s="8" t="s">
        <v>39</v>
      </c>
      <c r="D48" s="8" t="s">
        <v>40</v>
      </c>
      <c r="E48" s="8" t="str">
        <f>"陈宇"</f>
        <v>陈宇</v>
      </c>
      <c r="F48" s="8" t="str">
        <f>"湖北大学"</f>
        <v>湖北大学</v>
      </c>
      <c r="G48" s="8" t="str">
        <f>"作物"</f>
        <v>作物</v>
      </c>
      <c r="H48" s="8" t="str">
        <f t="shared" si="13"/>
        <v>硕士研究生</v>
      </c>
      <c r="I48" s="8" t="str">
        <f t="shared" si="14"/>
        <v>硕士</v>
      </c>
      <c r="J48" s="8" t="s">
        <v>14</v>
      </c>
    </row>
    <row r="49" s="3" customFormat="1" ht="48" customHeight="1" spans="1:10">
      <c r="A49" s="8">
        <v>46</v>
      </c>
      <c r="B49" s="8" t="str">
        <f t="shared" si="15"/>
        <v>xerc20250115</v>
      </c>
      <c r="C49" s="8" t="s">
        <v>39</v>
      </c>
      <c r="D49" s="8" t="s">
        <v>40</v>
      </c>
      <c r="E49" s="8" t="str">
        <f>"夏苏敬"</f>
        <v>夏苏敬</v>
      </c>
      <c r="F49" s="8" t="str">
        <f>"长江大学"</f>
        <v>长江大学</v>
      </c>
      <c r="G49" s="8" t="str">
        <f>"资源利用与植物保护"</f>
        <v>资源利用与植物保护</v>
      </c>
      <c r="H49" s="8" t="str">
        <f t="shared" si="13"/>
        <v>硕士研究生</v>
      </c>
      <c r="I49" s="8" t="str">
        <f t="shared" si="14"/>
        <v>硕士</v>
      </c>
      <c r="J49" s="8" t="s">
        <v>14</v>
      </c>
    </row>
    <row r="50" s="3" customFormat="1" ht="48" customHeight="1" spans="1:10">
      <c r="A50" s="8">
        <v>47</v>
      </c>
      <c r="B50" s="8" t="str">
        <f t="shared" si="15"/>
        <v>xerc20250115</v>
      </c>
      <c r="C50" s="8" t="s">
        <v>39</v>
      </c>
      <c r="D50" s="8" t="s">
        <v>40</v>
      </c>
      <c r="E50" s="8" t="str">
        <f>"周仁迪"</f>
        <v>周仁迪</v>
      </c>
      <c r="F50" s="8" t="str">
        <f>"长江大学"</f>
        <v>长江大学</v>
      </c>
      <c r="G50" s="8" t="str">
        <f>"植物保护"</f>
        <v>植物保护</v>
      </c>
      <c r="H50" s="8" t="str">
        <f t="shared" si="13"/>
        <v>硕士研究生</v>
      </c>
      <c r="I50" s="8" t="str">
        <f t="shared" si="14"/>
        <v>硕士</v>
      </c>
      <c r="J50" s="8" t="s">
        <v>14</v>
      </c>
    </row>
    <row r="51" s="3" customFormat="1" ht="48" customHeight="1" spans="1:10">
      <c r="A51" s="8">
        <v>48</v>
      </c>
      <c r="B51" s="8" t="str">
        <f t="shared" ref="B51:B53" si="16">"xerc20250116"</f>
        <v>xerc20250116</v>
      </c>
      <c r="C51" s="8" t="s">
        <v>41</v>
      </c>
      <c r="D51" s="8" t="s">
        <v>42</v>
      </c>
      <c r="E51" s="8" t="str">
        <f>"刘一陈"</f>
        <v>刘一陈</v>
      </c>
      <c r="F51" s="8" t="str">
        <f>"湖北民族大学"</f>
        <v>湖北民族大学</v>
      </c>
      <c r="G51" s="8" t="str">
        <f>"临床医学"</f>
        <v>临床医学</v>
      </c>
      <c r="H51" s="8" t="str">
        <f>"本科"</f>
        <v>本科</v>
      </c>
      <c r="I51" s="8" t="str">
        <f>"学士"</f>
        <v>学士</v>
      </c>
      <c r="J51" s="8" t="s">
        <v>43</v>
      </c>
    </row>
    <row r="52" s="3" customFormat="1" ht="48" customHeight="1" spans="1:10">
      <c r="A52" s="8">
        <v>49</v>
      </c>
      <c r="B52" s="8" t="str">
        <f t="shared" si="16"/>
        <v>xerc20250116</v>
      </c>
      <c r="C52" s="8" t="s">
        <v>41</v>
      </c>
      <c r="D52" s="8" t="s">
        <v>42</v>
      </c>
      <c r="E52" s="8" t="str">
        <f>"邓开涵"</f>
        <v>邓开涵</v>
      </c>
      <c r="F52" s="8" t="str">
        <f>"滨州医学院"</f>
        <v>滨州医学院</v>
      </c>
      <c r="G52" s="8" t="str">
        <f>"外科学"</f>
        <v>外科学</v>
      </c>
      <c r="H52" s="8" t="str">
        <f>"硕士研究生"</f>
        <v>硕士研究生</v>
      </c>
      <c r="I52" s="8" t="str">
        <f>"硕士"</f>
        <v>硕士</v>
      </c>
      <c r="J52" s="8" t="s">
        <v>14</v>
      </c>
    </row>
    <row r="53" s="3" customFormat="1" ht="48" customHeight="1" spans="1:10">
      <c r="A53" s="8">
        <v>50</v>
      </c>
      <c r="B53" s="8" t="str">
        <f t="shared" si="16"/>
        <v>xerc20250116</v>
      </c>
      <c r="C53" s="8" t="s">
        <v>41</v>
      </c>
      <c r="D53" s="8" t="s">
        <v>42</v>
      </c>
      <c r="E53" s="8" t="str">
        <f>"朱银萍"</f>
        <v>朱银萍</v>
      </c>
      <c r="F53" s="8" t="str">
        <f>"湖北民族大学科技学院"</f>
        <v>湖北民族大学科技学院</v>
      </c>
      <c r="G53" s="8" t="str">
        <f>"临床医学"</f>
        <v>临床医学</v>
      </c>
      <c r="H53" s="8" t="str">
        <f>"本科"</f>
        <v>本科</v>
      </c>
      <c r="I53" s="8" t="str">
        <f>"学士"</f>
        <v>学士</v>
      </c>
      <c r="J53" s="8" t="s">
        <v>43</v>
      </c>
    </row>
    <row r="54" s="3" customFormat="1" ht="48" customHeight="1" spans="1:10">
      <c r="A54" s="8">
        <v>51</v>
      </c>
      <c r="B54" s="8" t="str">
        <f>"xerc20250117"</f>
        <v>xerc20250117</v>
      </c>
      <c r="C54" s="8" t="s">
        <v>44</v>
      </c>
      <c r="D54" s="8" t="s">
        <v>45</v>
      </c>
      <c r="E54" s="8" t="str">
        <f>"邓永彪"</f>
        <v>邓永彪</v>
      </c>
      <c r="F54" s="8" t="str">
        <f>"桂林医科大学"</f>
        <v>桂林医科大学</v>
      </c>
      <c r="G54" s="8" t="str">
        <f>"药学"</f>
        <v>药学</v>
      </c>
      <c r="H54" s="8" t="str">
        <f>"硕士研究生"</f>
        <v>硕士研究生</v>
      </c>
      <c r="I54" s="8" t="str">
        <f>"硕士"</f>
        <v>硕士</v>
      </c>
      <c r="J54" s="8" t="s">
        <v>14</v>
      </c>
    </row>
    <row r="55" s="3" customFormat="1" ht="48" customHeight="1" spans="1:10">
      <c r="A55" s="8">
        <v>52</v>
      </c>
      <c r="B55" s="8" t="str">
        <f>"xerc20250117"</f>
        <v>xerc20250117</v>
      </c>
      <c r="C55" s="8" t="s">
        <v>44</v>
      </c>
      <c r="D55" s="8" t="s">
        <v>45</v>
      </c>
      <c r="E55" s="8" t="str">
        <f>"牟瑶"</f>
        <v>牟瑶</v>
      </c>
      <c r="F55" s="8" t="str">
        <f>"山东中医药大学"</f>
        <v>山东中医药大学</v>
      </c>
      <c r="G55" s="8" t="str">
        <f>"中医内科学"</f>
        <v>中医内科学</v>
      </c>
      <c r="H55" s="8" t="str">
        <f>"硕士研究生"</f>
        <v>硕士研究生</v>
      </c>
      <c r="I55" s="8" t="str">
        <f>"硕士"</f>
        <v>硕士</v>
      </c>
      <c r="J55" s="8" t="s">
        <v>14</v>
      </c>
    </row>
    <row r="56" s="3" customFormat="1" ht="48" customHeight="1" spans="1:10">
      <c r="A56" s="8">
        <v>53</v>
      </c>
      <c r="B56" s="8" t="str">
        <f>"xerc20250117"</f>
        <v>xerc20250117</v>
      </c>
      <c r="C56" s="8" t="s">
        <v>44</v>
      </c>
      <c r="D56" s="8" t="s">
        <v>45</v>
      </c>
      <c r="E56" s="8" t="str">
        <f>"刘奎"</f>
        <v>刘奎</v>
      </c>
      <c r="F56" s="8" t="str">
        <f>"湖北民族大学"</f>
        <v>湖北民族大学</v>
      </c>
      <c r="G56" s="8" t="str">
        <f>"中西医结合临床"</f>
        <v>中西医结合临床</v>
      </c>
      <c r="H56" s="8" t="str">
        <f>"硕士研究生"</f>
        <v>硕士研究生</v>
      </c>
      <c r="I56" s="8" t="str">
        <f>"硕士"</f>
        <v>硕士</v>
      </c>
      <c r="J56" s="8" t="s">
        <v>14</v>
      </c>
    </row>
    <row r="57" s="3" customFormat="1" ht="48" customHeight="1" spans="1:10">
      <c r="A57" s="8">
        <v>54</v>
      </c>
      <c r="B57" s="8" t="str">
        <f>"xerc20250118"</f>
        <v>xerc20250118</v>
      </c>
      <c r="C57" s="8" t="s">
        <v>46</v>
      </c>
      <c r="D57" s="8" t="s">
        <v>47</v>
      </c>
      <c r="E57" s="8" t="str">
        <f>"覃遵潜"</f>
        <v>覃遵潜</v>
      </c>
      <c r="F57" s="8" t="str">
        <f>"湖北民族学院科技学院"</f>
        <v>湖北民族学院科技学院</v>
      </c>
      <c r="G57" s="8" t="str">
        <f>"临床医学"</f>
        <v>临床医学</v>
      </c>
      <c r="H57" s="8" t="str">
        <f>"本科"</f>
        <v>本科</v>
      </c>
      <c r="I57" s="8" t="str">
        <f>"学士"</f>
        <v>学士</v>
      </c>
      <c r="J57" s="8" t="s">
        <v>48</v>
      </c>
    </row>
    <row r="58" s="3" customFormat="1" ht="48" customHeight="1" spans="1:10">
      <c r="A58" s="8">
        <v>55</v>
      </c>
      <c r="B58" s="8" t="str">
        <f>"xerc20250118"</f>
        <v>xerc20250118</v>
      </c>
      <c r="C58" s="8" t="s">
        <v>46</v>
      </c>
      <c r="D58" s="8" t="s">
        <v>47</v>
      </c>
      <c r="E58" s="8" t="str">
        <f>"邱俊杰"</f>
        <v>邱俊杰</v>
      </c>
      <c r="F58" s="8" t="str">
        <f>"湖北名族大学科技学院"</f>
        <v>湖北名族大学科技学院</v>
      </c>
      <c r="G58" s="8" t="str">
        <f>"临床医学"</f>
        <v>临床医学</v>
      </c>
      <c r="H58" s="8" t="str">
        <f>"本科"</f>
        <v>本科</v>
      </c>
      <c r="I58" s="8" t="str">
        <f>"学士"</f>
        <v>学士</v>
      </c>
      <c r="J58" s="8" t="s">
        <v>48</v>
      </c>
    </row>
    <row r="59" s="3" customFormat="1" ht="48" customHeight="1" spans="1:10">
      <c r="A59" s="8">
        <v>56</v>
      </c>
      <c r="B59" s="8" t="str">
        <f>"xerc20250121"</f>
        <v>xerc20250121</v>
      </c>
      <c r="C59" s="8" t="s">
        <v>49</v>
      </c>
      <c r="D59" s="8" t="s">
        <v>47</v>
      </c>
      <c r="E59" s="8" t="str">
        <f>"李文周"</f>
        <v>李文周</v>
      </c>
      <c r="F59" s="8" t="str">
        <f>"湖北民族学院"</f>
        <v>湖北民族学院</v>
      </c>
      <c r="G59" s="8" t="str">
        <f>"中西医结合"</f>
        <v>中西医结合</v>
      </c>
      <c r="H59" s="8" t="str">
        <f>"本科"</f>
        <v>本科</v>
      </c>
      <c r="I59" s="8" t="str">
        <f>"学士"</f>
        <v>学士</v>
      </c>
      <c r="J59" s="8" t="s">
        <v>48</v>
      </c>
    </row>
    <row r="60" s="3" customFormat="1" ht="48" customHeight="1" spans="1:10">
      <c r="A60" s="8">
        <v>57</v>
      </c>
      <c r="B60" s="8" t="str">
        <f>"xerc20250121"</f>
        <v>xerc20250121</v>
      </c>
      <c r="C60" s="8" t="s">
        <v>49</v>
      </c>
      <c r="D60" s="8" t="s">
        <v>47</v>
      </c>
      <c r="E60" s="8" t="str">
        <f>"宋红梨"</f>
        <v>宋红梨</v>
      </c>
      <c r="F60" s="8" t="str">
        <f>"湖北民族学院"</f>
        <v>湖北民族学院</v>
      </c>
      <c r="G60" s="8" t="str">
        <f>"中医学"</f>
        <v>中医学</v>
      </c>
      <c r="H60" s="8" t="str">
        <f>"本科"</f>
        <v>本科</v>
      </c>
      <c r="I60" s="8" t="str">
        <f>"学士"</f>
        <v>学士</v>
      </c>
      <c r="J60" s="8" t="s">
        <v>48</v>
      </c>
    </row>
    <row r="61" s="3" customFormat="1" ht="48" customHeight="1" spans="1:10">
      <c r="A61" s="8">
        <v>58</v>
      </c>
      <c r="B61" s="8" t="str">
        <f>"xerc20250121"</f>
        <v>xerc20250121</v>
      </c>
      <c r="C61" s="8" t="s">
        <v>49</v>
      </c>
      <c r="D61" s="8" t="s">
        <v>47</v>
      </c>
      <c r="E61" s="8" t="str">
        <f>"刘晓芳"</f>
        <v>刘晓芳</v>
      </c>
      <c r="F61" s="8" t="str">
        <f>"湖北民族大学"</f>
        <v>湖北民族大学</v>
      </c>
      <c r="G61" s="8" t="str">
        <f>"中西医结合临床"</f>
        <v>中西医结合临床</v>
      </c>
      <c r="H61" s="8" t="str">
        <f>"硕士研究生"</f>
        <v>硕士研究生</v>
      </c>
      <c r="I61" s="8" t="str">
        <f>"硕士"</f>
        <v>硕士</v>
      </c>
      <c r="J61" s="8" t="s">
        <v>30</v>
      </c>
    </row>
    <row r="62" s="3" customFormat="1" ht="48" customHeight="1" spans="1:10">
      <c r="A62" s="8">
        <v>59</v>
      </c>
      <c r="B62" s="8" t="str">
        <f>"xerc20250121"</f>
        <v>xerc20250121</v>
      </c>
      <c r="C62" s="8" t="s">
        <v>49</v>
      </c>
      <c r="D62" s="8" t="s">
        <v>47</v>
      </c>
      <c r="E62" s="8" t="str">
        <f>"黄汨萌"</f>
        <v>黄汨萌</v>
      </c>
      <c r="F62" s="8" t="str">
        <f>"湖北中医药大学"</f>
        <v>湖北中医药大学</v>
      </c>
      <c r="G62" s="8" t="str">
        <f>"中医内科学"</f>
        <v>中医内科学</v>
      </c>
      <c r="H62" s="8" t="str">
        <f>"硕士研究生"</f>
        <v>硕士研究生</v>
      </c>
      <c r="I62" s="8" t="str">
        <f>"硕士"</f>
        <v>硕士</v>
      </c>
      <c r="J62" s="8" t="s">
        <v>30</v>
      </c>
    </row>
    <row r="63" s="3" customFormat="1" ht="48" customHeight="1" spans="1:10">
      <c r="A63" s="8">
        <v>60</v>
      </c>
      <c r="B63" s="8" t="str">
        <f>"xerc20250121"</f>
        <v>xerc20250121</v>
      </c>
      <c r="C63" s="8" t="s">
        <v>49</v>
      </c>
      <c r="D63" s="8" t="s">
        <v>47</v>
      </c>
      <c r="E63" s="8" t="str">
        <f>"李婧"</f>
        <v>李婧</v>
      </c>
      <c r="F63" s="8" t="str">
        <f>"湖北民族大学"</f>
        <v>湖北民族大学</v>
      </c>
      <c r="G63" s="8" t="str">
        <f>"中医内科学"</f>
        <v>中医内科学</v>
      </c>
      <c r="H63" s="8" t="str">
        <f>"硕士研究生"</f>
        <v>硕士研究生</v>
      </c>
      <c r="I63" s="8" t="str">
        <f>"硕士"</f>
        <v>硕士</v>
      </c>
      <c r="J63" s="8" t="s">
        <v>30</v>
      </c>
    </row>
  </sheetData>
  <autoFilter xmlns:etc="http://www.wps.cn/officeDocument/2017/etCustomData" ref="A3:J63" etc:filterBottomFollowUsedRange="0">
    <extLst/>
  </autoFilter>
  <mergeCells count="1">
    <mergeCell ref="A2:J2"/>
  </mergeCells>
  <pageMargins left="1.14166666666667" right="0.708333333333333" top="1.10208333333333" bottom="0.944444444444444" header="0.432638888888889" footer="0.298611111111111"/>
  <pageSetup paperSize="9" scale="64" fitToHeight="0" orientation="portrait" horizontalDpi="600"/>
  <headerFooter/>
  <ignoredErrors>
    <ignoredError sqref="F15:I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面试资格复审合格总名单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袁昌鄂</cp:lastModifiedBy>
  <dcterms:created xsi:type="dcterms:W3CDTF">2025-04-09T05:00:00Z</dcterms:created>
  <dcterms:modified xsi:type="dcterms:W3CDTF">2025-06-05T07:41:46Z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3B990F689E2A4E60A20E907A57BB9700_12</vt:lpwstr>
  </property>
  <property fmtid="{D5CDD505-2E9C-101B-9397-08002B2CF9AE}" pid="3" name="KSOProductBuildVer">
    <vt:lpwstr>2052-12.1.0.21171</vt:lpwstr>
  </property>
</Properties>
</file>