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7" r:id="rId1"/>
  </sheets>
  <definedNames>
    <definedName name="_xlnm._FilterDatabase" localSheetId="0" hidden="1">Sheet1!$A$3:$K$152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<sst xmlns="http://schemas.openxmlformats.org/spreadsheetml/2006/main" count="504" uniqueCount="220">
  <si>
    <r>
      <rPr>
        <sz val="10"/>
        <color theme="1"/>
        <rFont val="宋体"/>
        <charset val="134"/>
      </rPr>
      <t>附件</t>
    </r>
    <r>
      <rPr>
        <sz val="10"/>
        <color theme="1"/>
        <rFont val="Tahoma"/>
        <charset val="134"/>
      </rPr>
      <t>1</t>
    </r>
    <r>
      <rPr>
        <sz val="10"/>
        <color theme="1"/>
        <rFont val="宋体"/>
        <charset val="134"/>
      </rPr>
      <t>：</t>
    </r>
  </si>
  <si>
    <t>“才聚荆楚·梦圆黄冈”黄冈市黄州区教育系统2026年引进人才面试人员名单</t>
  </si>
  <si>
    <t>序号</t>
  </si>
  <si>
    <t>招聘单位</t>
  </si>
  <si>
    <t>岗位名称</t>
  </si>
  <si>
    <t>岗位代码</t>
  </si>
  <si>
    <t>招聘人数</t>
  </si>
  <si>
    <t>姓名</t>
  </si>
  <si>
    <t>性别</t>
  </si>
  <si>
    <t>身份证号</t>
  </si>
  <si>
    <t>笔试成绩</t>
  </si>
  <si>
    <t>排序</t>
  </si>
  <si>
    <t>备注</t>
  </si>
  <si>
    <t>黄冈市启黄中学八一路校区
（黄冈市启黄中学）</t>
  </si>
  <si>
    <t>初中道德与法治教师</t>
  </si>
  <si>
    <t>HZRC001</t>
  </si>
  <si>
    <t>邓慧婷</t>
  </si>
  <si>
    <t>421002********5024</t>
  </si>
  <si>
    <t>夏紫嫣</t>
  </si>
  <si>
    <t>420381********3028</t>
  </si>
  <si>
    <t>彭春艳</t>
  </si>
  <si>
    <t>420581********032X</t>
  </si>
  <si>
    <t>李心怡</t>
  </si>
  <si>
    <t>410327********8568</t>
  </si>
  <si>
    <t>任泉</t>
  </si>
  <si>
    <t>421302********816X</t>
  </si>
  <si>
    <t>黄冈市明珠学校明珠校区
（黄冈市明珠学校）</t>
  </si>
  <si>
    <t>HZRC002</t>
  </si>
  <si>
    <t>余逸梵</t>
  </si>
  <si>
    <t>421281********002X</t>
  </si>
  <si>
    <t>李满</t>
  </si>
  <si>
    <t>421125********0387</t>
  </si>
  <si>
    <t>程田</t>
  </si>
  <si>
    <t>420704********1583</t>
  </si>
  <si>
    <t>张宴其</t>
  </si>
  <si>
    <t>410381********4160</t>
  </si>
  <si>
    <t>柯晓晓</t>
  </si>
  <si>
    <t>421182********3728</t>
  </si>
  <si>
    <t>黄冈市启黄中学文昌校区
（黄冈市文昌学校）</t>
  </si>
  <si>
    <t>初中语文教师</t>
  </si>
  <si>
    <t>420822********4985</t>
  </si>
  <si>
    <t>免笔试</t>
  </si>
  <si>
    <t>420683********0944</t>
  </si>
  <si>
    <t>420503********2816</t>
  </si>
  <si>
    <t>420702********1522</t>
  </si>
  <si>
    <t>421125********5263</t>
  </si>
  <si>
    <t>140622********0023</t>
  </si>
  <si>
    <t>420325********612X</t>
  </si>
  <si>
    <t>421123********0849</t>
  </si>
  <si>
    <t>421127********1923</t>
  </si>
  <si>
    <t>421221********2626</t>
  </si>
  <si>
    <t>421122********5825</t>
  </si>
  <si>
    <t>430821********5942</t>
  </si>
  <si>
    <t>411503********0725</t>
  </si>
  <si>
    <t>420527********5329</t>
  </si>
  <si>
    <t>黄冈思源实验学校城北校区
（黄冈思源实验学校）</t>
  </si>
  <si>
    <t>410881********7043</t>
  </si>
  <si>
    <t>421127********4743</t>
  </si>
  <si>
    <t>422801********0220</t>
  </si>
  <si>
    <t>黄冈思源实验学校齐安校区
（黄冈市齐安学校）</t>
  </si>
  <si>
    <t>421123********0027</t>
  </si>
  <si>
    <t>420117********2316</t>
  </si>
  <si>
    <t>421126********1125</t>
  </si>
  <si>
    <t>421181********6920</t>
  </si>
  <si>
    <t>421127********0025</t>
  </si>
  <si>
    <t>410225********4168</t>
  </si>
  <si>
    <t>421127********1760</t>
  </si>
  <si>
    <t>420881********5423</t>
  </si>
  <si>
    <t>420682********0041</t>
  </si>
  <si>
    <t>420116********592X</t>
  </si>
  <si>
    <t>420981********2424</t>
  </si>
  <si>
    <t>410481********0528</t>
  </si>
  <si>
    <t>420322********2723</t>
  </si>
  <si>
    <t>420117********002X</t>
  </si>
  <si>
    <t>360402********1522</t>
  </si>
  <si>
    <t>421102********0426</t>
  </si>
  <si>
    <t>511622********4025</t>
  </si>
  <si>
    <t>421122********2142</t>
  </si>
  <si>
    <t>420222********2464</t>
  </si>
  <si>
    <t>410782********9549</t>
  </si>
  <si>
    <t>421223********3266</t>
  </si>
  <si>
    <t>422826********1043</t>
  </si>
  <si>
    <t>421202********0546</t>
  </si>
  <si>
    <t>411681********1188</t>
  </si>
  <si>
    <t>初中数学教师</t>
  </si>
  <si>
    <t>130603********0314</t>
  </si>
  <si>
    <t>420381********224X</t>
  </si>
  <si>
    <t>422128********1721</t>
  </si>
  <si>
    <t>421127********4711</t>
  </si>
  <si>
    <t>412829********5022</t>
  </si>
  <si>
    <t>420115********5824</t>
  </si>
  <si>
    <t>421125********0027</t>
  </si>
  <si>
    <t>421125********6740</t>
  </si>
  <si>
    <t>421124********4020</t>
  </si>
  <si>
    <t>420704********1523</t>
  </si>
  <si>
    <t>420704********1589</t>
  </si>
  <si>
    <t>421102********0478</t>
  </si>
  <si>
    <t>黄冈市启黄中学龙王山校区
（黄冈实验中学）</t>
  </si>
  <si>
    <t>370831********1542</t>
  </si>
  <si>
    <t>412723********7349</t>
  </si>
  <si>
    <t>421181********0042</t>
  </si>
  <si>
    <t>421121********2461</t>
  </si>
  <si>
    <t>420324********0026</t>
  </si>
  <si>
    <t>421127********004X</t>
  </si>
  <si>
    <t>411121********4526</t>
  </si>
  <si>
    <t>420281********1221</t>
  </si>
  <si>
    <t>420502********8014</t>
  </si>
  <si>
    <t>420704********1524</t>
  </si>
  <si>
    <t>421127********0044</t>
  </si>
  <si>
    <t>420202********0046</t>
  </si>
  <si>
    <t>420204********4920</t>
  </si>
  <si>
    <t>420983********9047</t>
  </si>
  <si>
    <t>420704********1521</t>
  </si>
  <si>
    <t>黄冈市明珠学校西湖校区
（黄州西湖中学）</t>
  </si>
  <si>
    <t>420704********1545</t>
  </si>
  <si>
    <t>430522********7844</t>
  </si>
  <si>
    <t>420381********2227</t>
  </si>
  <si>
    <t>421102********0849</t>
  </si>
  <si>
    <t>420902********7223</t>
  </si>
  <si>
    <t>420607********3928</t>
  </si>
  <si>
    <t>初中英语教师</t>
  </si>
  <si>
    <t>HZRC016</t>
  </si>
  <si>
    <t>曾创</t>
  </si>
  <si>
    <t>421124********7543</t>
  </si>
  <si>
    <t>翁露丝</t>
  </si>
  <si>
    <t>421302********766X</t>
  </si>
  <si>
    <t>王琪</t>
  </si>
  <si>
    <t>421102********5628</t>
  </si>
  <si>
    <t>王晓</t>
  </si>
  <si>
    <t>421126********2827</t>
  </si>
  <si>
    <t>刘泽慧</t>
  </si>
  <si>
    <t>421127********0067</t>
  </si>
  <si>
    <t>吴琼玲</t>
  </si>
  <si>
    <t>360202********0022</t>
  </si>
  <si>
    <t>周瑶</t>
  </si>
  <si>
    <t>420581********0620</t>
  </si>
  <si>
    <t>张依婷</t>
  </si>
  <si>
    <t>412829********5221</t>
  </si>
  <si>
    <t>方垚</t>
  </si>
  <si>
    <t>421102********082X</t>
  </si>
  <si>
    <t>汪亦诚</t>
  </si>
  <si>
    <t>421125********0017</t>
  </si>
  <si>
    <t>420107********152X</t>
  </si>
  <si>
    <t>420281********8824</t>
  </si>
  <si>
    <t>422801********1649</t>
  </si>
  <si>
    <t>421122********002X</t>
  </si>
  <si>
    <t>421102********1220</t>
  </si>
  <si>
    <t>421223********6121</t>
  </si>
  <si>
    <t>420625********682X</t>
  </si>
  <si>
    <t>420117********0024</t>
  </si>
  <si>
    <t>421122********2144</t>
  </si>
  <si>
    <t>421125********0628</t>
  </si>
  <si>
    <t>429004********2925</t>
  </si>
  <si>
    <t>421181********1929</t>
  </si>
  <si>
    <t>421125********0089</t>
  </si>
  <si>
    <t>421122********1826</t>
  </si>
  <si>
    <t>HZRC019</t>
  </si>
  <si>
    <t>舒云猛</t>
  </si>
  <si>
    <t>421023********4991</t>
  </si>
  <si>
    <t>熊思宇</t>
  </si>
  <si>
    <t>421121********2425</t>
  </si>
  <si>
    <t>田雪丹</t>
  </si>
  <si>
    <t>422822********2027</t>
  </si>
  <si>
    <t>易彦希</t>
  </si>
  <si>
    <t>422825********0026</t>
  </si>
  <si>
    <t>徐弘毅</t>
  </si>
  <si>
    <t>421102********0855</t>
  </si>
  <si>
    <t>递补</t>
  </si>
  <si>
    <t>初中历史教师</t>
  </si>
  <si>
    <t>HZRC020</t>
  </si>
  <si>
    <t>郜雪辰</t>
  </si>
  <si>
    <t>410882********8622</t>
  </si>
  <si>
    <t>王高博</t>
  </si>
  <si>
    <t>420704********0873</t>
  </si>
  <si>
    <t>高永辉</t>
  </si>
  <si>
    <t>412723********5573</t>
  </si>
  <si>
    <t>朱彩云</t>
  </si>
  <si>
    <t>411524********5623</t>
  </si>
  <si>
    <t>王宇</t>
  </si>
  <si>
    <t>422801********1625</t>
  </si>
  <si>
    <t>初中地理教师</t>
  </si>
  <si>
    <t>430381********3025</t>
  </si>
  <si>
    <t>500237********5780</t>
  </si>
  <si>
    <t>421125********2727</t>
  </si>
  <si>
    <t>412826********1747</t>
  </si>
  <si>
    <t>421127********3215</t>
  </si>
  <si>
    <t>初中物理教师</t>
  </si>
  <si>
    <t>421127********0026</t>
  </si>
  <si>
    <t>420117********7912</t>
  </si>
  <si>
    <t>420117********5935</t>
  </si>
  <si>
    <t>420704********1615</t>
  </si>
  <si>
    <t>420704********4330</t>
  </si>
  <si>
    <t>初中化学教师</t>
  </si>
  <si>
    <t>421125********4621</t>
  </si>
  <si>
    <t>421122********1024</t>
  </si>
  <si>
    <t>422802********5018</t>
  </si>
  <si>
    <t>421102********0454</t>
  </si>
  <si>
    <t>360481********242X</t>
  </si>
  <si>
    <t>420521********532X</t>
  </si>
  <si>
    <t>421081********4289</t>
  </si>
  <si>
    <t>410182********6521</t>
  </si>
  <si>
    <t>421123********6822</t>
  </si>
  <si>
    <t>初中生物教师</t>
  </si>
  <si>
    <t>610321********3617</t>
  </si>
  <si>
    <t>420922********7746</t>
  </si>
  <si>
    <t>421181********8426</t>
  </si>
  <si>
    <t>420322********0020</t>
  </si>
  <si>
    <t>421202********7185</t>
  </si>
  <si>
    <t>430481********9821</t>
  </si>
  <si>
    <t>HZRC027</t>
  </si>
  <si>
    <t>洪健</t>
  </si>
  <si>
    <t>421127********0039</t>
  </si>
  <si>
    <t>胡蓉</t>
  </si>
  <si>
    <t>421126********3521</t>
  </si>
  <si>
    <t>张智茹</t>
  </si>
  <si>
    <t>412723********0048</t>
  </si>
  <si>
    <t>潘小月</t>
  </si>
  <si>
    <t>420583********0714</t>
  </si>
  <si>
    <t>尹英娟</t>
  </si>
  <si>
    <t>150404********634X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</si>
</sst>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Tahoma"/>
      <charset val="134"/>
    </font>
    <font>
      <sz val="10"/>
      <name val="Arial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name val="宋体"/>
      <charset val="134"/>
    </font>
    <font>
      <sz val="9"/>
      <color theme="1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5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/>
  </cellStyleXfs>
  <cellXfs count="23">
    <xf numFmtId="0" fontId="0" fillId="0" borderId="0" xfId="0"/>
    <xf numFmtId="0" fontId="1" fillId="0" borderId="0" xfId="49" applyFill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/>
    <xf numFmtId="0" fontId="4" fillId="0" borderId="0" xfId="49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52"/>
  <sheetViews>
    <sheetView tabSelected="1" topLeftCell="A138" workbookViewId="0">
      <selection activeCell="H4" sqref="H4:H152"/>
    </sheetView>
  </sheetViews>
  <sheetFormatPr defaultColWidth="9" defaultRowHeight="14.1" customHeight="1"/>
  <cols>
    <col min="1" max="1" width="4.125" style="3" customWidth="1"/>
    <col min="2" max="2" width="21.25" style="2" customWidth="1"/>
    <col min="3" max="3" width="10.5" style="2" customWidth="1"/>
    <col min="4" max="4" width="7.875" style="2" customWidth="1"/>
    <col min="5" max="5" width="7.375" style="2" customWidth="1"/>
    <col min="6" max="6" width="9.75" style="2" customWidth="1"/>
    <col min="7" max="7" width="5.25" style="2" customWidth="1"/>
    <col min="8" max="8" width="18.75" style="2" customWidth="1"/>
    <col min="9" max="9" width="9.625" style="2" customWidth="1"/>
    <col min="10" max="10" width="5.875" style="2" customWidth="1"/>
    <col min="11" max="11" width="6.125" style="2" customWidth="1"/>
    <col min="12" max="16375" width="9" style="2"/>
    <col min="16376" max="16384" width="9" style="4"/>
  </cols>
  <sheetData>
    <row r="1" s="1" customFormat="1" ht="21" customHeight="1" spans="1:12 16317:16375">
      <c r="A1" s="5" t="s">
        <v>0</v>
      </c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</row>
    <row r="2" s="1" customFormat="1" ht="33" customHeight="1" spans="1:12 16317:1637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2" customFormat="1" ht="24" customHeight="1" spans="1:12 16317:1637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10" t="s">
        <v>11</v>
      </c>
      <c r="K3" s="11" t="s">
        <v>12</v>
      </c>
    </row>
    <row r="4" s="2" customFormat="1" ht="24" customHeight="1" spans="1:12 16317:16375">
      <c r="A4" s="12">
        <v>1</v>
      </c>
      <c r="B4" s="13" t="s">
        <v>13</v>
      </c>
      <c r="C4" s="13" t="s">
        <v>14</v>
      </c>
      <c r="D4" s="13" t="s">
        <v>15</v>
      </c>
      <c r="E4" s="13">
        <v>1</v>
      </c>
      <c r="F4" s="12" t="s">
        <v>16</v>
      </c>
      <c r="G4" s="12" t="str">
        <f t="shared" ref="G4:G15" si="0">"女"</f>
        <v>女</v>
      </c>
      <c r="H4" s="12" t="s">
        <v>17</v>
      </c>
      <c r="I4" s="14">
        <v>75.98</v>
      </c>
      <c r="J4" s="15">
        <v>1</v>
      </c>
      <c r="K4" s="16"/>
      <c r="L4"/>
    </row>
    <row r="5" s="2" customFormat="1" ht="24" customHeight="1" spans="1:12 16317:16375">
      <c r="A5" s="12">
        <v>2</v>
      </c>
      <c r="B5" s="17"/>
      <c r="C5" s="17"/>
      <c r="D5" s="17"/>
      <c r="E5" s="17"/>
      <c r="F5" s="12" t="s">
        <v>18</v>
      </c>
      <c r="G5" s="12" t="str">
        <f t="shared" si="0"/>
        <v>女</v>
      </c>
      <c r="H5" s="12" t="s">
        <v>19</v>
      </c>
      <c r="I5" s="14">
        <v>75.42</v>
      </c>
      <c r="J5" s="15">
        <v>2</v>
      </c>
      <c r="K5" s="16"/>
      <c r="L5"/>
    </row>
    <row r="6" s="2" customFormat="1" ht="24" customHeight="1" spans="1:12 16317:16375">
      <c r="A6" s="12">
        <v>3</v>
      </c>
      <c r="B6" s="17"/>
      <c r="C6" s="17"/>
      <c r="D6" s="17"/>
      <c r="E6" s="17"/>
      <c r="F6" s="12" t="s">
        <v>20</v>
      </c>
      <c r="G6" s="12" t="str">
        <f t="shared" si="0"/>
        <v>女</v>
      </c>
      <c r="H6" s="12" t="s">
        <v>21</v>
      </c>
      <c r="I6" s="14">
        <v>69.89</v>
      </c>
      <c r="J6" s="15">
        <v>3</v>
      </c>
      <c r="K6" s="16"/>
      <c r="L6"/>
    </row>
    <row r="7" s="2" customFormat="1" ht="24" customHeight="1" spans="1:12 16317:16375">
      <c r="A7" s="12">
        <v>4</v>
      </c>
      <c r="B7" s="17"/>
      <c r="C7" s="17"/>
      <c r="D7" s="17"/>
      <c r="E7" s="17"/>
      <c r="F7" s="12" t="s">
        <v>22</v>
      </c>
      <c r="G7" s="12" t="str">
        <f t="shared" si="0"/>
        <v>女</v>
      </c>
      <c r="H7" s="12" t="s">
        <v>23</v>
      </c>
      <c r="I7" s="14">
        <v>67.69</v>
      </c>
      <c r="J7" s="15">
        <v>4</v>
      </c>
      <c r="K7" s="16"/>
      <c r="L7"/>
    </row>
    <row r="8" s="2" customFormat="1" ht="24" customHeight="1" spans="1:12 16317:16375">
      <c r="A8" s="12">
        <v>5</v>
      </c>
      <c r="B8" s="18"/>
      <c r="C8" s="18"/>
      <c r="D8" s="18"/>
      <c r="E8" s="18"/>
      <c r="F8" s="12" t="s">
        <v>24</v>
      </c>
      <c r="G8" s="12" t="str">
        <f t="shared" si="0"/>
        <v>女</v>
      </c>
      <c r="H8" s="12" t="s">
        <v>25</v>
      </c>
      <c r="I8" s="14">
        <v>66.54</v>
      </c>
      <c r="J8" s="15">
        <v>5</v>
      </c>
      <c r="K8" s="16"/>
      <c r="L8"/>
    </row>
    <row r="9" s="2" customFormat="1" ht="24" customHeight="1" spans="1:12 16317:16375">
      <c r="A9" s="12">
        <v>6</v>
      </c>
      <c r="B9" s="13" t="s">
        <v>26</v>
      </c>
      <c r="C9" s="13" t="s">
        <v>14</v>
      </c>
      <c r="D9" s="13" t="s">
        <v>27</v>
      </c>
      <c r="E9" s="13">
        <v>1</v>
      </c>
      <c r="F9" s="12" t="s">
        <v>28</v>
      </c>
      <c r="G9" s="12" t="str">
        <f t="shared" si="0"/>
        <v>女</v>
      </c>
      <c r="H9" s="12" t="s">
        <v>29</v>
      </c>
      <c r="I9" s="14">
        <v>77.81</v>
      </c>
      <c r="J9" s="15">
        <v>1</v>
      </c>
      <c r="K9" s="16"/>
      <c r="L9"/>
    </row>
    <row r="10" s="2" customFormat="1" ht="24" customHeight="1" spans="1:12 16317:16375">
      <c r="A10" s="12">
        <v>7</v>
      </c>
      <c r="B10" s="17"/>
      <c r="C10" s="17" t="s">
        <v>14</v>
      </c>
      <c r="D10" s="17" t="s">
        <v>27</v>
      </c>
      <c r="E10" s="17"/>
      <c r="F10" s="12" t="s">
        <v>30</v>
      </c>
      <c r="G10" s="12" t="str">
        <f t="shared" si="0"/>
        <v>女</v>
      </c>
      <c r="H10" s="12" t="s">
        <v>31</v>
      </c>
      <c r="I10" s="14">
        <v>76.26</v>
      </c>
      <c r="J10" s="15">
        <v>2</v>
      </c>
      <c r="K10" s="16"/>
      <c r="L10"/>
    </row>
    <row r="11" s="2" customFormat="1" ht="24" customHeight="1" spans="1:12 16317:16375">
      <c r="A11" s="12">
        <v>8</v>
      </c>
      <c r="B11" s="17"/>
      <c r="C11" s="17" t="s">
        <v>14</v>
      </c>
      <c r="D11" s="17" t="s">
        <v>27</v>
      </c>
      <c r="E11" s="17"/>
      <c r="F11" s="12" t="s">
        <v>32</v>
      </c>
      <c r="G11" s="12" t="str">
        <f t="shared" si="0"/>
        <v>女</v>
      </c>
      <c r="H11" s="12" t="s">
        <v>33</v>
      </c>
      <c r="I11" s="14">
        <v>76.04</v>
      </c>
      <c r="J11" s="15">
        <v>3</v>
      </c>
      <c r="K11" s="16"/>
      <c r="L11"/>
    </row>
    <row r="12" s="2" customFormat="1" ht="24" customHeight="1" spans="1:12 16317:16375">
      <c r="A12" s="12">
        <v>9</v>
      </c>
      <c r="B12" s="17"/>
      <c r="C12" s="17" t="s">
        <v>14</v>
      </c>
      <c r="D12" s="17" t="s">
        <v>27</v>
      </c>
      <c r="E12" s="17"/>
      <c r="F12" s="12" t="s">
        <v>34</v>
      </c>
      <c r="G12" s="12" t="str">
        <f t="shared" si="0"/>
        <v>女</v>
      </c>
      <c r="H12" s="12" t="s">
        <v>35</v>
      </c>
      <c r="I12" s="14">
        <v>75.62</v>
      </c>
      <c r="J12" s="15">
        <v>4</v>
      </c>
      <c r="K12" s="16"/>
      <c r="L12"/>
    </row>
    <row r="13" s="2" customFormat="1" ht="24" customHeight="1" spans="1:12 16317:16375">
      <c r="A13" s="12">
        <v>10</v>
      </c>
      <c r="B13" s="18"/>
      <c r="C13" s="18" t="s">
        <v>14</v>
      </c>
      <c r="D13" s="18" t="s">
        <v>27</v>
      </c>
      <c r="E13" s="18"/>
      <c r="F13" s="12" t="s">
        <v>36</v>
      </c>
      <c r="G13" s="12" t="str">
        <f t="shared" si="0"/>
        <v>女</v>
      </c>
      <c r="H13" s="12" t="s">
        <v>37</v>
      </c>
      <c r="I13" s="14">
        <v>74.64</v>
      </c>
      <c r="J13" s="15">
        <v>5</v>
      </c>
      <c r="K13" s="16"/>
      <c r="L13"/>
    </row>
    <row r="14" s="2" customFormat="1" ht="25" customHeight="1" spans="1:12 16317:16375">
      <c r="A14" s="12">
        <v>11</v>
      </c>
      <c r="B14" s="13" t="s">
        <v>38</v>
      </c>
      <c r="C14" s="13" t="s">
        <v>39</v>
      </c>
      <c r="D14" s="13" t="str">
        <f t="shared" ref="D14:D27" si="1">"HZRC005"</f>
        <v>HZRC005</v>
      </c>
      <c r="E14" s="13">
        <v>3</v>
      </c>
      <c r="F14" s="12" t="str">
        <f>"杨灿"</f>
        <v>杨灿</v>
      </c>
      <c r="G14" s="12" t="str">
        <f t="shared" si="0"/>
        <v>女</v>
      </c>
      <c r="H14" s="12" t="s">
        <v>40</v>
      </c>
      <c r="I14" s="14" t="s">
        <v>41</v>
      </c>
      <c r="J14" s="15"/>
      <c r="K14" s="16"/>
      <c r="L14"/>
    </row>
    <row r="15" s="2" customFormat="1" ht="25" customHeight="1" spans="1:12 16317:16375">
      <c r="A15" s="12">
        <v>12</v>
      </c>
      <c r="B15" s="17"/>
      <c r="C15" s="17" t="s">
        <v>39</v>
      </c>
      <c r="D15" s="17" t="str">
        <f t="shared" si="1"/>
        <v>HZRC005</v>
      </c>
      <c r="E15" s="17"/>
      <c r="F15" s="12" t="str">
        <f>"刘婧岚"</f>
        <v>刘婧岚</v>
      </c>
      <c r="G15" s="12" t="str">
        <f t="shared" si="0"/>
        <v>女</v>
      </c>
      <c r="H15" s="12" t="s">
        <v>42</v>
      </c>
      <c r="I15" s="14" t="s">
        <v>41</v>
      </c>
      <c r="J15" s="15"/>
      <c r="K15" s="16"/>
      <c r="L15"/>
    </row>
    <row r="16" s="2" customFormat="1" ht="25" customHeight="1" spans="1:12 16317:16375">
      <c r="A16" s="12">
        <v>13</v>
      </c>
      <c r="B16" s="17"/>
      <c r="C16" s="17" t="s">
        <v>39</v>
      </c>
      <c r="D16" s="17" t="str">
        <f t="shared" si="1"/>
        <v>HZRC005</v>
      </c>
      <c r="E16" s="17"/>
      <c r="F16" s="12" t="str">
        <f>"金晨"</f>
        <v>金晨</v>
      </c>
      <c r="G16" s="12" t="str">
        <f>"男"</f>
        <v>男</v>
      </c>
      <c r="H16" s="12" t="s">
        <v>43</v>
      </c>
      <c r="I16" s="14" t="s">
        <v>41</v>
      </c>
      <c r="J16" s="15"/>
      <c r="K16" s="16"/>
      <c r="L16"/>
    </row>
    <row r="17" s="2" customFormat="1" ht="25" customHeight="1" spans="1:12">
      <c r="A17" s="12">
        <v>14</v>
      </c>
      <c r="B17" s="17"/>
      <c r="C17" s="17" t="s">
        <v>39</v>
      </c>
      <c r="D17" s="17" t="str">
        <f t="shared" si="1"/>
        <v>HZRC005</v>
      </c>
      <c r="E17" s="17"/>
      <c r="F17" s="12" t="str">
        <f>"柯思琪"</f>
        <v>柯思琪</v>
      </c>
      <c r="G17" s="12" t="str">
        <f t="shared" ref="G17:G31" si="2">"女"</f>
        <v>女</v>
      </c>
      <c r="H17" s="12" t="s">
        <v>44</v>
      </c>
      <c r="I17" s="14" t="s">
        <v>41</v>
      </c>
      <c r="J17" s="15"/>
      <c r="K17" s="16"/>
      <c r="L17"/>
    </row>
    <row r="18" s="2" customFormat="1" ht="25" customHeight="1" spans="1:12">
      <c r="A18" s="12">
        <v>15</v>
      </c>
      <c r="B18" s="17"/>
      <c r="C18" s="17" t="s">
        <v>39</v>
      </c>
      <c r="D18" s="17" t="str">
        <f t="shared" si="1"/>
        <v>HZRC005</v>
      </c>
      <c r="E18" s="17"/>
      <c r="F18" s="12" t="str">
        <f>"查桂玲"</f>
        <v>查桂玲</v>
      </c>
      <c r="G18" s="12" t="str">
        <f t="shared" si="2"/>
        <v>女</v>
      </c>
      <c r="H18" s="12" t="s">
        <v>45</v>
      </c>
      <c r="I18" s="14" t="s">
        <v>41</v>
      </c>
      <c r="J18" s="15"/>
      <c r="K18" s="16"/>
      <c r="L18"/>
    </row>
    <row r="19" s="2" customFormat="1" ht="25" customHeight="1" spans="1:12">
      <c r="A19" s="12">
        <v>16</v>
      </c>
      <c r="B19" s="17"/>
      <c r="C19" s="17" t="s">
        <v>39</v>
      </c>
      <c r="D19" s="17" t="str">
        <f t="shared" si="1"/>
        <v>HZRC005</v>
      </c>
      <c r="E19" s="17"/>
      <c r="F19" s="12" t="str">
        <f>"霍雨宇"</f>
        <v>霍雨宇</v>
      </c>
      <c r="G19" s="12" t="str">
        <f t="shared" si="2"/>
        <v>女</v>
      </c>
      <c r="H19" s="12" t="s">
        <v>46</v>
      </c>
      <c r="I19" s="14" t="s">
        <v>41</v>
      </c>
      <c r="J19" s="15"/>
      <c r="K19" s="16"/>
      <c r="L19"/>
    </row>
    <row r="20" s="2" customFormat="1" ht="25" customHeight="1" spans="1:12">
      <c r="A20" s="12">
        <v>17</v>
      </c>
      <c r="B20" s="17"/>
      <c r="C20" s="17" t="s">
        <v>39</v>
      </c>
      <c r="D20" s="17" t="str">
        <f t="shared" si="1"/>
        <v>HZRC005</v>
      </c>
      <c r="E20" s="17"/>
      <c r="F20" s="12" t="str">
        <f>"周泓洋"</f>
        <v>周泓洋</v>
      </c>
      <c r="G20" s="12" t="str">
        <f t="shared" si="2"/>
        <v>女</v>
      </c>
      <c r="H20" s="12" t="s">
        <v>47</v>
      </c>
      <c r="I20" s="14" t="s">
        <v>41</v>
      </c>
      <c r="J20" s="15"/>
      <c r="K20" s="16"/>
      <c r="L20"/>
    </row>
    <row r="21" s="2" customFormat="1" ht="25" customHeight="1" spans="1:12">
      <c r="A21" s="12">
        <v>18</v>
      </c>
      <c r="B21" s="17"/>
      <c r="C21" s="17" t="s">
        <v>39</v>
      </c>
      <c r="D21" s="17" t="str">
        <f t="shared" si="1"/>
        <v>HZRC005</v>
      </c>
      <c r="E21" s="17"/>
      <c r="F21" s="12" t="str">
        <f>"汪思涵"</f>
        <v>汪思涵</v>
      </c>
      <c r="G21" s="12" t="str">
        <f t="shared" si="2"/>
        <v>女</v>
      </c>
      <c r="H21" s="12" t="s">
        <v>48</v>
      </c>
      <c r="I21" s="14" t="s">
        <v>41</v>
      </c>
      <c r="J21" s="15"/>
      <c r="K21" s="16"/>
      <c r="L21"/>
    </row>
    <row r="22" s="2" customFormat="1" ht="25" customHeight="1" spans="1:12">
      <c r="A22" s="12">
        <v>19</v>
      </c>
      <c r="B22" s="17"/>
      <c r="C22" s="17" t="s">
        <v>39</v>
      </c>
      <c r="D22" s="17" t="str">
        <f t="shared" si="1"/>
        <v>HZRC005</v>
      </c>
      <c r="E22" s="17"/>
      <c r="F22" s="12" t="str">
        <f>"李果"</f>
        <v>李果</v>
      </c>
      <c r="G22" s="12" t="str">
        <f t="shared" si="2"/>
        <v>女</v>
      </c>
      <c r="H22" s="12" t="s">
        <v>49</v>
      </c>
      <c r="I22" s="14" t="s">
        <v>41</v>
      </c>
      <c r="J22" s="15"/>
      <c r="K22" s="16"/>
      <c r="L22"/>
    </row>
    <row r="23" s="2" customFormat="1" ht="25" customHeight="1" spans="1:12">
      <c r="A23" s="12">
        <v>20</v>
      </c>
      <c r="B23" s="17"/>
      <c r="C23" s="17" t="s">
        <v>39</v>
      </c>
      <c r="D23" s="17" t="str">
        <f t="shared" si="1"/>
        <v>HZRC005</v>
      </c>
      <c r="E23" s="17"/>
      <c r="F23" s="12" t="str">
        <f>"罗小慧"</f>
        <v>罗小慧</v>
      </c>
      <c r="G23" s="12" t="str">
        <f t="shared" si="2"/>
        <v>女</v>
      </c>
      <c r="H23" s="12" t="s">
        <v>50</v>
      </c>
      <c r="I23" s="14" t="s">
        <v>41</v>
      </c>
      <c r="J23" s="15"/>
      <c r="K23" s="16"/>
      <c r="L23"/>
    </row>
    <row r="24" s="2" customFormat="1" ht="25" customHeight="1" spans="1:12">
      <c r="A24" s="12">
        <v>21</v>
      </c>
      <c r="B24" s="17"/>
      <c r="C24" s="17" t="s">
        <v>39</v>
      </c>
      <c r="D24" s="17" t="str">
        <f t="shared" si="1"/>
        <v>HZRC005</v>
      </c>
      <c r="E24" s="17"/>
      <c r="F24" s="12" t="str">
        <f>"占瑜"</f>
        <v>占瑜</v>
      </c>
      <c r="G24" s="12" t="str">
        <f t="shared" si="2"/>
        <v>女</v>
      </c>
      <c r="H24" s="12" t="s">
        <v>51</v>
      </c>
      <c r="I24" s="14" t="s">
        <v>41</v>
      </c>
      <c r="J24" s="15"/>
      <c r="K24" s="16"/>
      <c r="L24"/>
    </row>
    <row r="25" s="2" customFormat="1" ht="25" customHeight="1" spans="1:12">
      <c r="A25" s="12">
        <v>22</v>
      </c>
      <c r="B25" s="17"/>
      <c r="C25" s="17" t="s">
        <v>39</v>
      </c>
      <c r="D25" s="17" t="str">
        <f t="shared" si="1"/>
        <v>HZRC005</v>
      </c>
      <c r="E25" s="17"/>
      <c r="F25" s="12" t="str">
        <f>"吴峰玲"</f>
        <v>吴峰玲</v>
      </c>
      <c r="G25" s="12" t="str">
        <f t="shared" si="2"/>
        <v>女</v>
      </c>
      <c r="H25" s="12" t="s">
        <v>52</v>
      </c>
      <c r="I25" s="14" t="s">
        <v>41</v>
      </c>
      <c r="J25" s="15"/>
      <c r="K25" s="16"/>
      <c r="L25"/>
    </row>
    <row r="26" s="2" customFormat="1" ht="25" customHeight="1" spans="1:12">
      <c r="A26" s="12">
        <v>23</v>
      </c>
      <c r="B26" s="17"/>
      <c r="C26" s="17" t="s">
        <v>39</v>
      </c>
      <c r="D26" s="17" t="str">
        <f t="shared" si="1"/>
        <v>HZRC005</v>
      </c>
      <c r="E26" s="17"/>
      <c r="F26" s="12" t="str">
        <f>"徐文杰"</f>
        <v>徐文杰</v>
      </c>
      <c r="G26" s="12" t="str">
        <f t="shared" si="2"/>
        <v>女</v>
      </c>
      <c r="H26" s="12" t="s">
        <v>53</v>
      </c>
      <c r="I26" s="14" t="s">
        <v>41</v>
      </c>
      <c r="J26" s="15"/>
      <c r="K26" s="16"/>
      <c r="L26"/>
    </row>
    <row r="27" s="2" customFormat="1" ht="25" customHeight="1" spans="1:12">
      <c r="A27" s="12">
        <v>24</v>
      </c>
      <c r="B27" s="17"/>
      <c r="C27" s="17" t="s">
        <v>39</v>
      </c>
      <c r="D27" s="17" t="str">
        <f t="shared" si="1"/>
        <v>HZRC005</v>
      </c>
      <c r="E27" s="17"/>
      <c r="F27" s="12" t="str">
        <f>"潘可欣"</f>
        <v>潘可欣</v>
      </c>
      <c r="G27" s="12" t="str">
        <f t="shared" si="2"/>
        <v>女</v>
      </c>
      <c r="H27" s="12" t="s">
        <v>54</v>
      </c>
      <c r="I27" s="14" t="s">
        <v>41</v>
      </c>
      <c r="J27" s="15"/>
      <c r="K27" s="16"/>
      <c r="L27"/>
    </row>
    <row r="28" s="2" customFormat="1" ht="25" customHeight="1" spans="1:12">
      <c r="A28" s="12">
        <v>25</v>
      </c>
      <c r="B28" s="13" t="s">
        <v>55</v>
      </c>
      <c r="C28" s="13" t="s">
        <v>39</v>
      </c>
      <c r="D28" s="13" t="str">
        <f t="shared" ref="D28:D30" si="3">"HZRC007"</f>
        <v>HZRC007</v>
      </c>
      <c r="E28" s="13">
        <v>1</v>
      </c>
      <c r="F28" s="12" t="str">
        <f>"原一丹"</f>
        <v>原一丹</v>
      </c>
      <c r="G28" s="12" t="str">
        <f t="shared" si="2"/>
        <v>女</v>
      </c>
      <c r="H28" s="12" t="s">
        <v>56</v>
      </c>
      <c r="I28" s="14" t="s">
        <v>41</v>
      </c>
      <c r="J28" s="15"/>
      <c r="K28" s="16"/>
      <c r="L28"/>
    </row>
    <row r="29" s="2" customFormat="1" ht="25" customHeight="1" spans="1:12">
      <c r="A29" s="12">
        <v>26</v>
      </c>
      <c r="B29" s="17"/>
      <c r="C29" s="17" t="s">
        <v>39</v>
      </c>
      <c r="D29" s="17" t="str">
        <f t="shared" si="3"/>
        <v>HZRC007</v>
      </c>
      <c r="E29" s="17"/>
      <c r="F29" s="12" t="str">
        <f>"吕秋"</f>
        <v>吕秋</v>
      </c>
      <c r="G29" s="12" t="str">
        <f t="shared" si="2"/>
        <v>女</v>
      </c>
      <c r="H29" s="12" t="s">
        <v>57</v>
      </c>
      <c r="I29" s="14" t="s">
        <v>41</v>
      </c>
      <c r="J29" s="15"/>
      <c r="K29" s="16"/>
      <c r="L29"/>
    </row>
    <row r="30" s="2" customFormat="1" ht="25" customHeight="1" spans="1:12">
      <c r="A30" s="12">
        <v>27</v>
      </c>
      <c r="B30" s="18"/>
      <c r="C30" s="18" t="s">
        <v>39</v>
      </c>
      <c r="D30" s="18" t="str">
        <f t="shared" si="3"/>
        <v>HZRC007</v>
      </c>
      <c r="E30" s="18"/>
      <c r="F30" s="12" t="str">
        <f>"向家杰"</f>
        <v>向家杰</v>
      </c>
      <c r="G30" s="12" t="str">
        <f t="shared" si="2"/>
        <v>女</v>
      </c>
      <c r="H30" s="12" t="s">
        <v>58</v>
      </c>
      <c r="I30" s="14" t="s">
        <v>41</v>
      </c>
      <c r="J30" s="15"/>
      <c r="K30" s="16"/>
      <c r="L30"/>
    </row>
    <row r="31" s="2" customFormat="1" ht="25" customHeight="1" spans="1:12">
      <c r="A31" s="12">
        <v>28</v>
      </c>
      <c r="B31" s="13" t="s">
        <v>59</v>
      </c>
      <c r="C31" s="13" t="s">
        <v>39</v>
      </c>
      <c r="D31" s="13" t="str">
        <f t="shared" ref="D31:D54" si="4">"HZRC008"</f>
        <v>HZRC008</v>
      </c>
      <c r="E31" s="13">
        <v>3</v>
      </c>
      <c r="F31" s="12" t="str">
        <f>"汪小溪"</f>
        <v>汪小溪</v>
      </c>
      <c r="G31" s="12" t="str">
        <f t="shared" si="2"/>
        <v>女</v>
      </c>
      <c r="H31" s="12" t="s">
        <v>60</v>
      </c>
      <c r="I31" s="14" t="s">
        <v>41</v>
      </c>
      <c r="J31" s="15"/>
      <c r="K31" s="16"/>
      <c r="L31"/>
    </row>
    <row r="32" s="2" customFormat="1" ht="25" customHeight="1" spans="1:12">
      <c r="A32" s="12">
        <v>29</v>
      </c>
      <c r="B32" s="17"/>
      <c r="C32" s="17" t="s">
        <v>39</v>
      </c>
      <c r="D32" s="17" t="str">
        <f t="shared" si="4"/>
        <v>HZRC008</v>
      </c>
      <c r="E32" s="17"/>
      <c r="F32" s="12" t="str">
        <f>"石健"</f>
        <v>石健</v>
      </c>
      <c r="G32" s="12" t="str">
        <f>"男"</f>
        <v>男</v>
      </c>
      <c r="H32" s="12" t="s">
        <v>61</v>
      </c>
      <c r="I32" s="14" t="s">
        <v>41</v>
      </c>
      <c r="J32" s="15"/>
      <c r="K32" s="16"/>
      <c r="L32"/>
    </row>
    <row r="33" s="2" customFormat="1" ht="25" customHeight="1" spans="1:12">
      <c r="A33" s="12">
        <v>30</v>
      </c>
      <c r="B33" s="17"/>
      <c r="C33" s="17" t="s">
        <v>39</v>
      </c>
      <c r="D33" s="17" t="str">
        <f t="shared" si="4"/>
        <v>HZRC008</v>
      </c>
      <c r="E33" s="17"/>
      <c r="F33" s="12" t="str">
        <f>"曹芳源"</f>
        <v>曹芳源</v>
      </c>
      <c r="G33" s="12" t="str">
        <f t="shared" ref="G33:G54" si="5">"女"</f>
        <v>女</v>
      </c>
      <c r="H33" s="12" t="s">
        <v>62</v>
      </c>
      <c r="I33" s="14" t="s">
        <v>41</v>
      </c>
      <c r="J33" s="15"/>
      <c r="K33" s="16"/>
      <c r="L33"/>
    </row>
    <row r="34" s="2" customFormat="1" ht="25" customHeight="1" spans="1:12">
      <c r="A34" s="12">
        <v>31</v>
      </c>
      <c r="B34" s="17"/>
      <c r="C34" s="17" t="s">
        <v>39</v>
      </c>
      <c r="D34" s="17" t="str">
        <f t="shared" si="4"/>
        <v>HZRC008</v>
      </c>
      <c r="E34" s="17"/>
      <c r="F34" s="12" t="str">
        <f>"张婷"</f>
        <v>张婷</v>
      </c>
      <c r="G34" s="12" t="str">
        <f t="shared" si="5"/>
        <v>女</v>
      </c>
      <c r="H34" s="12" t="s">
        <v>63</v>
      </c>
      <c r="I34" s="14" t="s">
        <v>41</v>
      </c>
      <c r="J34" s="15"/>
      <c r="K34" s="16"/>
      <c r="L34"/>
    </row>
    <row r="35" s="2" customFormat="1" ht="25" customHeight="1" spans="1:12">
      <c r="A35" s="12">
        <v>32</v>
      </c>
      <c r="B35" s="17"/>
      <c r="C35" s="17" t="s">
        <v>39</v>
      </c>
      <c r="D35" s="17" t="str">
        <f t="shared" si="4"/>
        <v>HZRC008</v>
      </c>
      <c r="E35" s="17"/>
      <c r="F35" s="12" t="str">
        <f>"石林可"</f>
        <v>石林可</v>
      </c>
      <c r="G35" s="12" t="str">
        <f t="shared" si="5"/>
        <v>女</v>
      </c>
      <c r="H35" s="12" t="s">
        <v>64</v>
      </c>
      <c r="I35" s="14" t="s">
        <v>41</v>
      </c>
      <c r="J35" s="15"/>
      <c r="K35" s="16"/>
      <c r="L35"/>
    </row>
    <row r="36" s="2" customFormat="1" ht="25" customHeight="1" spans="1:12">
      <c r="A36" s="12">
        <v>33</v>
      </c>
      <c r="B36" s="17"/>
      <c r="C36" s="17" t="s">
        <v>39</v>
      </c>
      <c r="D36" s="17" t="str">
        <f t="shared" si="4"/>
        <v>HZRC008</v>
      </c>
      <c r="E36" s="17"/>
      <c r="F36" s="12" t="str">
        <f>"张笑洁"</f>
        <v>张笑洁</v>
      </c>
      <c r="G36" s="12" t="str">
        <f t="shared" si="5"/>
        <v>女</v>
      </c>
      <c r="H36" s="12" t="s">
        <v>65</v>
      </c>
      <c r="I36" s="14" t="s">
        <v>41</v>
      </c>
      <c r="J36" s="15"/>
      <c r="K36" s="16"/>
      <c r="L36"/>
    </row>
    <row r="37" s="2" customFormat="1" ht="25" customHeight="1" spans="1:12">
      <c r="A37" s="12">
        <v>34</v>
      </c>
      <c r="B37" s="17"/>
      <c r="C37" s="17" t="s">
        <v>39</v>
      </c>
      <c r="D37" s="17" t="str">
        <f t="shared" si="4"/>
        <v>HZRC008</v>
      </c>
      <c r="E37" s="17"/>
      <c r="F37" s="12" t="str">
        <f>"吴霞"</f>
        <v>吴霞</v>
      </c>
      <c r="G37" s="12" t="str">
        <f t="shared" si="5"/>
        <v>女</v>
      </c>
      <c r="H37" s="12" t="s">
        <v>66</v>
      </c>
      <c r="I37" s="14" t="s">
        <v>41</v>
      </c>
      <c r="J37" s="15"/>
      <c r="K37" s="16"/>
      <c r="L37"/>
    </row>
    <row r="38" s="2" customFormat="1" ht="25" customHeight="1" spans="1:12">
      <c r="A38" s="12">
        <v>35</v>
      </c>
      <c r="B38" s="17"/>
      <c r="C38" s="17" t="s">
        <v>39</v>
      </c>
      <c r="D38" s="17" t="str">
        <f t="shared" si="4"/>
        <v>HZRC008</v>
      </c>
      <c r="E38" s="17"/>
      <c r="F38" s="12" t="str">
        <f>"胡钰靖"</f>
        <v>胡钰靖</v>
      </c>
      <c r="G38" s="12" t="str">
        <f t="shared" si="5"/>
        <v>女</v>
      </c>
      <c r="H38" s="12" t="s">
        <v>67</v>
      </c>
      <c r="I38" s="14" t="s">
        <v>41</v>
      </c>
      <c r="J38" s="15"/>
      <c r="K38" s="16"/>
      <c r="L38"/>
    </row>
    <row r="39" s="2" customFormat="1" ht="25" customHeight="1" spans="1:12">
      <c r="A39" s="12">
        <v>36</v>
      </c>
      <c r="B39" s="17"/>
      <c r="C39" s="17" t="s">
        <v>39</v>
      </c>
      <c r="D39" s="17" t="str">
        <f t="shared" si="4"/>
        <v>HZRC008</v>
      </c>
      <c r="E39" s="17"/>
      <c r="F39" s="12" t="str">
        <f>"汪静漪"</f>
        <v>汪静漪</v>
      </c>
      <c r="G39" s="12" t="str">
        <f t="shared" si="5"/>
        <v>女</v>
      </c>
      <c r="H39" s="12" t="s">
        <v>68</v>
      </c>
      <c r="I39" s="14" t="s">
        <v>41</v>
      </c>
      <c r="J39" s="15"/>
      <c r="K39" s="16"/>
      <c r="L39"/>
    </row>
    <row r="40" s="2" customFormat="1" ht="25" customHeight="1" spans="1:12">
      <c r="A40" s="12">
        <v>37</v>
      </c>
      <c r="B40" s="17"/>
      <c r="C40" s="17" t="s">
        <v>39</v>
      </c>
      <c r="D40" s="17" t="str">
        <f t="shared" si="4"/>
        <v>HZRC008</v>
      </c>
      <c r="E40" s="17"/>
      <c r="F40" s="12" t="str">
        <f>"徐添"</f>
        <v>徐添</v>
      </c>
      <c r="G40" s="12" t="str">
        <f t="shared" si="5"/>
        <v>女</v>
      </c>
      <c r="H40" s="12" t="s">
        <v>69</v>
      </c>
      <c r="I40" s="14" t="s">
        <v>41</v>
      </c>
      <c r="J40" s="15"/>
      <c r="K40" s="16"/>
      <c r="L40"/>
    </row>
    <row r="41" s="2" customFormat="1" ht="25" customHeight="1" spans="1:12">
      <c r="A41" s="12">
        <v>38</v>
      </c>
      <c r="B41" s="17"/>
      <c r="C41" s="17" t="s">
        <v>39</v>
      </c>
      <c r="D41" s="17" t="str">
        <f t="shared" si="4"/>
        <v>HZRC008</v>
      </c>
      <c r="E41" s="17"/>
      <c r="F41" s="12" t="str">
        <f>"张佩"</f>
        <v>张佩</v>
      </c>
      <c r="G41" s="12" t="str">
        <f t="shared" si="5"/>
        <v>女</v>
      </c>
      <c r="H41" s="12" t="s">
        <v>70</v>
      </c>
      <c r="I41" s="14" t="s">
        <v>41</v>
      </c>
      <c r="J41" s="15"/>
      <c r="K41" s="16"/>
      <c r="L41"/>
    </row>
    <row r="42" s="2" customFormat="1" ht="25" customHeight="1" spans="1:12">
      <c r="A42" s="12">
        <v>39</v>
      </c>
      <c r="B42" s="17"/>
      <c r="C42" s="17" t="s">
        <v>39</v>
      </c>
      <c r="D42" s="17" t="str">
        <f t="shared" si="4"/>
        <v>HZRC008</v>
      </c>
      <c r="E42" s="17"/>
      <c r="F42" s="12" t="str">
        <f>"夏怡凡"</f>
        <v>夏怡凡</v>
      </c>
      <c r="G42" s="12" t="str">
        <f t="shared" si="5"/>
        <v>女</v>
      </c>
      <c r="H42" s="12" t="s">
        <v>71</v>
      </c>
      <c r="I42" s="14" t="s">
        <v>41</v>
      </c>
      <c r="J42" s="15"/>
      <c r="K42" s="16"/>
      <c r="L42"/>
    </row>
    <row r="43" s="2" customFormat="1" ht="25" customHeight="1" spans="1:12">
      <c r="A43" s="12">
        <v>40</v>
      </c>
      <c r="B43" s="17"/>
      <c r="C43" s="17" t="s">
        <v>39</v>
      </c>
      <c r="D43" s="17" t="str">
        <f t="shared" si="4"/>
        <v>HZRC008</v>
      </c>
      <c r="E43" s="17"/>
      <c r="F43" s="12" t="str">
        <f>"柯燕"</f>
        <v>柯燕</v>
      </c>
      <c r="G43" s="12" t="str">
        <f t="shared" si="5"/>
        <v>女</v>
      </c>
      <c r="H43" s="12" t="s">
        <v>72</v>
      </c>
      <c r="I43" s="14" t="s">
        <v>41</v>
      </c>
      <c r="J43" s="15"/>
      <c r="K43" s="16"/>
      <c r="L43"/>
    </row>
    <row r="44" s="2" customFormat="1" ht="25" customHeight="1" spans="1:12">
      <c r="A44" s="12">
        <v>41</v>
      </c>
      <c r="B44" s="17"/>
      <c r="C44" s="17" t="s">
        <v>39</v>
      </c>
      <c r="D44" s="17" t="str">
        <f t="shared" si="4"/>
        <v>HZRC008</v>
      </c>
      <c r="E44" s="17"/>
      <c r="F44" s="12" t="str">
        <f>"戢阳"</f>
        <v>戢阳</v>
      </c>
      <c r="G44" s="12" t="str">
        <f t="shared" si="5"/>
        <v>女</v>
      </c>
      <c r="H44" s="12" t="s">
        <v>73</v>
      </c>
      <c r="I44" s="14" t="s">
        <v>41</v>
      </c>
      <c r="J44" s="15"/>
      <c r="K44" s="16"/>
      <c r="L44"/>
    </row>
    <row r="45" s="2" customFormat="1" ht="25" customHeight="1" spans="1:12">
      <c r="A45" s="12">
        <v>42</v>
      </c>
      <c r="B45" s="17"/>
      <c r="C45" s="17" t="s">
        <v>39</v>
      </c>
      <c r="D45" s="17" t="str">
        <f t="shared" si="4"/>
        <v>HZRC008</v>
      </c>
      <c r="E45" s="17"/>
      <c r="F45" s="12" t="str">
        <f>"胡烨"</f>
        <v>胡烨</v>
      </c>
      <c r="G45" s="12" t="str">
        <f t="shared" si="5"/>
        <v>女</v>
      </c>
      <c r="H45" s="12" t="s">
        <v>74</v>
      </c>
      <c r="I45" s="14" t="s">
        <v>41</v>
      </c>
      <c r="J45" s="15"/>
      <c r="K45" s="16"/>
      <c r="L45"/>
    </row>
    <row r="46" s="2" customFormat="1" ht="25" customHeight="1" spans="1:12">
      <c r="A46" s="12">
        <v>43</v>
      </c>
      <c r="B46" s="17"/>
      <c r="C46" s="17" t="s">
        <v>39</v>
      </c>
      <c r="D46" s="17" t="str">
        <f t="shared" si="4"/>
        <v>HZRC008</v>
      </c>
      <c r="E46" s="17"/>
      <c r="F46" s="12" t="str">
        <f>"郑苏楠"</f>
        <v>郑苏楠</v>
      </c>
      <c r="G46" s="12" t="str">
        <f t="shared" si="5"/>
        <v>女</v>
      </c>
      <c r="H46" s="12" t="s">
        <v>75</v>
      </c>
      <c r="I46" s="14" t="s">
        <v>41</v>
      </c>
      <c r="J46" s="15"/>
      <c r="K46" s="16"/>
      <c r="L46"/>
    </row>
    <row r="47" s="2" customFormat="1" ht="25" customHeight="1" spans="1:12">
      <c r="A47" s="12">
        <v>44</v>
      </c>
      <c r="B47" s="17"/>
      <c r="C47" s="17" t="s">
        <v>39</v>
      </c>
      <c r="D47" s="17" t="str">
        <f t="shared" si="4"/>
        <v>HZRC008</v>
      </c>
      <c r="E47" s="17"/>
      <c r="F47" s="12" t="str">
        <f>"蒋思蔓"</f>
        <v>蒋思蔓</v>
      </c>
      <c r="G47" s="12" t="str">
        <f t="shared" si="5"/>
        <v>女</v>
      </c>
      <c r="H47" s="12" t="s">
        <v>76</v>
      </c>
      <c r="I47" s="14" t="s">
        <v>41</v>
      </c>
      <c r="J47" s="15"/>
      <c r="K47" s="16"/>
      <c r="L47"/>
    </row>
    <row r="48" s="2" customFormat="1" ht="25" customHeight="1" spans="1:12">
      <c r="A48" s="12">
        <v>45</v>
      </c>
      <c r="B48" s="17"/>
      <c r="C48" s="17" t="s">
        <v>39</v>
      </c>
      <c r="D48" s="17" t="str">
        <f t="shared" si="4"/>
        <v>HZRC008</v>
      </c>
      <c r="E48" s="17"/>
      <c r="F48" s="12" t="str">
        <f>"方宝娣"</f>
        <v>方宝娣</v>
      </c>
      <c r="G48" s="12" t="str">
        <f t="shared" si="5"/>
        <v>女</v>
      </c>
      <c r="H48" s="12" t="s">
        <v>77</v>
      </c>
      <c r="I48" s="14" t="s">
        <v>41</v>
      </c>
      <c r="J48" s="15"/>
      <c r="K48" s="16"/>
      <c r="L48"/>
    </row>
    <row r="49" s="2" customFormat="1" ht="25" customHeight="1" spans="1:12">
      <c r="A49" s="12">
        <v>46</v>
      </c>
      <c r="B49" s="17"/>
      <c r="C49" s="17" t="s">
        <v>39</v>
      </c>
      <c r="D49" s="17" t="str">
        <f t="shared" si="4"/>
        <v>HZRC008</v>
      </c>
      <c r="E49" s="17"/>
      <c r="F49" s="12" t="str">
        <f>"李枝"</f>
        <v>李枝</v>
      </c>
      <c r="G49" s="12" t="str">
        <f t="shared" si="5"/>
        <v>女</v>
      </c>
      <c r="H49" s="12" t="s">
        <v>78</v>
      </c>
      <c r="I49" s="14" t="s">
        <v>41</v>
      </c>
      <c r="J49" s="15"/>
      <c r="K49" s="16"/>
      <c r="L49"/>
    </row>
    <row r="50" s="2" customFormat="1" ht="25" customHeight="1" spans="1:12">
      <c r="A50" s="12">
        <v>47</v>
      </c>
      <c r="B50" s="17"/>
      <c r="C50" s="17" t="s">
        <v>39</v>
      </c>
      <c r="D50" s="17" t="str">
        <f t="shared" si="4"/>
        <v>HZRC008</v>
      </c>
      <c r="E50" s="17"/>
      <c r="F50" s="12" t="str">
        <f>"张天琼"</f>
        <v>张天琼</v>
      </c>
      <c r="G50" s="12" t="str">
        <f t="shared" si="5"/>
        <v>女</v>
      </c>
      <c r="H50" s="12" t="s">
        <v>79</v>
      </c>
      <c r="I50" s="14" t="s">
        <v>41</v>
      </c>
      <c r="J50" s="15"/>
      <c r="K50" s="16"/>
      <c r="L50"/>
    </row>
    <row r="51" s="2" customFormat="1" ht="25" customHeight="1" spans="1:12">
      <c r="A51" s="12">
        <v>48</v>
      </c>
      <c r="B51" s="17"/>
      <c r="C51" s="17" t="s">
        <v>39</v>
      </c>
      <c r="D51" s="17" t="str">
        <f t="shared" si="4"/>
        <v>HZRC008</v>
      </c>
      <c r="E51" s="17"/>
      <c r="F51" s="12" t="str">
        <f>"胡晓菲"</f>
        <v>胡晓菲</v>
      </c>
      <c r="G51" s="12" t="str">
        <f t="shared" si="5"/>
        <v>女</v>
      </c>
      <c r="H51" s="12" t="s">
        <v>80</v>
      </c>
      <c r="I51" s="14" t="s">
        <v>41</v>
      </c>
      <c r="J51" s="15"/>
      <c r="K51" s="16"/>
      <c r="L51"/>
    </row>
    <row r="52" s="2" customFormat="1" ht="25" customHeight="1" spans="1:12">
      <c r="A52" s="12">
        <v>49</v>
      </c>
      <c r="B52" s="17"/>
      <c r="C52" s="17" t="s">
        <v>39</v>
      </c>
      <c r="D52" s="17" t="str">
        <f t="shared" si="4"/>
        <v>HZRC008</v>
      </c>
      <c r="E52" s="17"/>
      <c r="F52" s="12" t="str">
        <f>"杨春艳"</f>
        <v>杨春艳</v>
      </c>
      <c r="G52" s="12" t="str">
        <f t="shared" si="5"/>
        <v>女</v>
      </c>
      <c r="H52" s="12" t="s">
        <v>81</v>
      </c>
      <c r="I52" s="14" t="s">
        <v>41</v>
      </c>
      <c r="J52" s="15"/>
      <c r="K52" s="16"/>
      <c r="L52"/>
    </row>
    <row r="53" s="2" customFormat="1" ht="25" customHeight="1" spans="1:12">
      <c r="A53" s="12">
        <v>50</v>
      </c>
      <c r="B53" s="17"/>
      <c r="C53" s="17" t="s">
        <v>39</v>
      </c>
      <c r="D53" s="17" t="str">
        <f t="shared" si="4"/>
        <v>HZRC008</v>
      </c>
      <c r="E53" s="17"/>
      <c r="F53" s="12" t="str">
        <f>"曹越"</f>
        <v>曹越</v>
      </c>
      <c r="G53" s="12" t="str">
        <f t="shared" si="5"/>
        <v>女</v>
      </c>
      <c r="H53" s="12" t="s">
        <v>82</v>
      </c>
      <c r="I53" s="14" t="s">
        <v>41</v>
      </c>
      <c r="J53" s="15"/>
      <c r="K53" s="16"/>
      <c r="L53"/>
    </row>
    <row r="54" s="2" customFormat="1" ht="25" customHeight="1" spans="1:12">
      <c r="A54" s="12">
        <v>51</v>
      </c>
      <c r="B54" s="18"/>
      <c r="C54" s="18" t="s">
        <v>39</v>
      </c>
      <c r="D54" s="18" t="str">
        <f t="shared" si="4"/>
        <v>HZRC008</v>
      </c>
      <c r="E54" s="18"/>
      <c r="F54" s="12" t="str">
        <f>"王贺杰"</f>
        <v>王贺杰</v>
      </c>
      <c r="G54" s="12" t="str">
        <f t="shared" si="5"/>
        <v>女</v>
      </c>
      <c r="H54" s="12" t="s">
        <v>83</v>
      </c>
      <c r="I54" s="14" t="s">
        <v>41</v>
      </c>
      <c r="J54" s="15"/>
      <c r="K54" s="16"/>
      <c r="L54"/>
    </row>
    <row r="55" s="2" customFormat="1" ht="25" customHeight="1" spans="1:12">
      <c r="A55" s="12">
        <v>52</v>
      </c>
      <c r="B55" s="17" t="s">
        <v>13</v>
      </c>
      <c r="C55" s="17" t="s">
        <v>84</v>
      </c>
      <c r="D55" s="17" t="str">
        <f t="shared" ref="D55:D66" si="6">"HZRC009"</f>
        <v>HZRC009</v>
      </c>
      <c r="E55" s="17">
        <v>3</v>
      </c>
      <c r="F55" s="12" t="str">
        <f>"丁云鹏"</f>
        <v>丁云鹏</v>
      </c>
      <c r="G55" s="12" t="str">
        <f>"男"</f>
        <v>男</v>
      </c>
      <c r="H55" s="12" t="s">
        <v>85</v>
      </c>
      <c r="I55" s="14" t="s">
        <v>41</v>
      </c>
      <c r="J55" s="15"/>
      <c r="K55" s="16"/>
      <c r="L55"/>
    </row>
    <row r="56" s="2" customFormat="1" ht="25" customHeight="1" spans="1:12">
      <c r="A56" s="12">
        <v>53</v>
      </c>
      <c r="B56" s="17"/>
      <c r="C56" s="17" t="s">
        <v>84</v>
      </c>
      <c r="D56" s="17" t="str">
        <f t="shared" si="6"/>
        <v>HZRC009</v>
      </c>
      <c r="E56" s="17"/>
      <c r="F56" s="12" t="str">
        <f>"郭梅"</f>
        <v>郭梅</v>
      </c>
      <c r="G56" s="12" t="str">
        <f t="shared" ref="G56:G65" si="7">"女"</f>
        <v>女</v>
      </c>
      <c r="H56" s="12" t="s">
        <v>86</v>
      </c>
      <c r="I56" s="14" t="s">
        <v>41</v>
      </c>
      <c r="J56" s="15"/>
      <c r="K56" s="16"/>
      <c r="L56"/>
    </row>
    <row r="57" s="2" customFormat="1" ht="25" customHeight="1" spans="1:12">
      <c r="A57" s="12">
        <v>54</v>
      </c>
      <c r="B57" s="17"/>
      <c r="C57" s="17" t="s">
        <v>84</v>
      </c>
      <c r="D57" s="17" t="str">
        <f t="shared" si="6"/>
        <v>HZRC009</v>
      </c>
      <c r="E57" s="17"/>
      <c r="F57" s="12" t="str">
        <f>"詹蕾"</f>
        <v>詹蕾</v>
      </c>
      <c r="G57" s="12" t="str">
        <f t="shared" si="7"/>
        <v>女</v>
      </c>
      <c r="H57" s="12" t="s">
        <v>87</v>
      </c>
      <c r="I57" s="14" t="s">
        <v>41</v>
      </c>
      <c r="J57" s="15"/>
      <c r="K57" s="16"/>
      <c r="L57"/>
    </row>
    <row r="58" s="2" customFormat="1" ht="25" customHeight="1" spans="1:12">
      <c r="A58" s="12">
        <v>55</v>
      </c>
      <c r="B58" s="17"/>
      <c r="C58" s="17" t="s">
        <v>84</v>
      </c>
      <c r="D58" s="17" t="str">
        <f t="shared" si="6"/>
        <v>HZRC009</v>
      </c>
      <c r="E58" s="17"/>
      <c r="F58" s="12" t="str">
        <f>"胡博恒"</f>
        <v>胡博恒</v>
      </c>
      <c r="G58" s="12" t="str">
        <f>"男"</f>
        <v>男</v>
      </c>
      <c r="H58" s="12" t="s">
        <v>88</v>
      </c>
      <c r="I58" s="14" t="s">
        <v>41</v>
      </c>
      <c r="J58" s="15"/>
      <c r="K58" s="16"/>
      <c r="L58"/>
    </row>
    <row r="59" s="2" customFormat="1" ht="25" customHeight="1" spans="1:12">
      <c r="A59" s="12">
        <v>56</v>
      </c>
      <c r="B59" s="17"/>
      <c r="C59" s="17" t="s">
        <v>84</v>
      </c>
      <c r="D59" s="17" t="str">
        <f t="shared" si="6"/>
        <v>HZRC009</v>
      </c>
      <c r="E59" s="17"/>
      <c r="F59" s="12" t="str">
        <f>"尹珮云"</f>
        <v>尹珮云</v>
      </c>
      <c r="G59" s="12" t="str">
        <f t="shared" si="7"/>
        <v>女</v>
      </c>
      <c r="H59" s="12" t="s">
        <v>89</v>
      </c>
      <c r="I59" s="14" t="s">
        <v>41</v>
      </c>
      <c r="J59" s="15"/>
      <c r="K59" s="16"/>
      <c r="L59"/>
    </row>
    <row r="60" s="2" customFormat="1" ht="25" customHeight="1" spans="1:12">
      <c r="A60" s="12">
        <v>57</v>
      </c>
      <c r="B60" s="17"/>
      <c r="C60" s="17" t="s">
        <v>84</v>
      </c>
      <c r="D60" s="17" t="str">
        <f t="shared" si="6"/>
        <v>HZRC009</v>
      </c>
      <c r="E60" s="17"/>
      <c r="F60" s="12" t="str">
        <f>"郭鸽"</f>
        <v>郭鸽</v>
      </c>
      <c r="G60" s="12" t="str">
        <f t="shared" si="7"/>
        <v>女</v>
      </c>
      <c r="H60" s="12" t="s">
        <v>90</v>
      </c>
      <c r="I60" s="14" t="s">
        <v>41</v>
      </c>
      <c r="J60" s="15"/>
      <c r="K60" s="16"/>
      <c r="L60"/>
    </row>
    <row r="61" s="2" customFormat="1" ht="25" customHeight="1" spans="1:12">
      <c r="A61" s="12">
        <v>58</v>
      </c>
      <c r="B61" s="17"/>
      <c r="C61" s="17" t="s">
        <v>84</v>
      </c>
      <c r="D61" s="17" t="str">
        <f t="shared" si="6"/>
        <v>HZRC009</v>
      </c>
      <c r="E61" s="17"/>
      <c r="F61" s="12" t="str">
        <f>"潘莹莹"</f>
        <v>潘莹莹</v>
      </c>
      <c r="G61" s="12" t="str">
        <f t="shared" si="7"/>
        <v>女</v>
      </c>
      <c r="H61" s="12" t="s">
        <v>91</v>
      </c>
      <c r="I61" s="14" t="s">
        <v>41</v>
      </c>
      <c r="J61" s="15"/>
      <c r="K61" s="16"/>
      <c r="L61"/>
    </row>
    <row r="62" s="2" customFormat="1" ht="25" customHeight="1" spans="1:12">
      <c r="A62" s="12">
        <v>59</v>
      </c>
      <c r="B62" s="17"/>
      <c r="C62" s="17" t="s">
        <v>84</v>
      </c>
      <c r="D62" s="17" t="str">
        <f t="shared" si="6"/>
        <v>HZRC009</v>
      </c>
      <c r="E62" s="17"/>
      <c r="F62" s="12" t="str">
        <f>"杨新月"</f>
        <v>杨新月</v>
      </c>
      <c r="G62" s="12" t="str">
        <f t="shared" si="7"/>
        <v>女</v>
      </c>
      <c r="H62" s="12" t="s">
        <v>92</v>
      </c>
      <c r="I62" s="14" t="s">
        <v>41</v>
      </c>
      <c r="J62" s="15"/>
      <c r="K62" s="16"/>
      <c r="L62"/>
    </row>
    <row r="63" s="2" customFormat="1" ht="25" customHeight="1" spans="1:12">
      <c r="A63" s="12">
        <v>60</v>
      </c>
      <c r="B63" s="17"/>
      <c r="C63" s="17" t="s">
        <v>84</v>
      </c>
      <c r="D63" s="17" t="str">
        <f t="shared" si="6"/>
        <v>HZRC009</v>
      </c>
      <c r="E63" s="17"/>
      <c r="F63" s="12" t="str">
        <f>"杜湘"</f>
        <v>杜湘</v>
      </c>
      <c r="G63" s="12" t="str">
        <f t="shared" si="7"/>
        <v>女</v>
      </c>
      <c r="H63" s="12" t="s">
        <v>93</v>
      </c>
      <c r="I63" s="14" t="s">
        <v>41</v>
      </c>
      <c r="J63" s="15"/>
      <c r="K63" s="16"/>
      <c r="L63"/>
    </row>
    <row r="64" s="2" customFormat="1" ht="25" customHeight="1" spans="1:12">
      <c r="A64" s="12">
        <v>61</v>
      </c>
      <c r="B64" s="17"/>
      <c r="C64" s="17" t="s">
        <v>84</v>
      </c>
      <c r="D64" s="17" t="str">
        <f t="shared" si="6"/>
        <v>HZRC009</v>
      </c>
      <c r="E64" s="17"/>
      <c r="F64" s="12" t="str">
        <f>"廖文婷"</f>
        <v>廖文婷</v>
      </c>
      <c r="G64" s="12" t="str">
        <f t="shared" si="7"/>
        <v>女</v>
      </c>
      <c r="H64" s="12" t="s">
        <v>94</v>
      </c>
      <c r="I64" s="14" t="s">
        <v>41</v>
      </c>
      <c r="J64" s="15"/>
      <c r="K64" s="16"/>
      <c r="L64"/>
    </row>
    <row r="65" s="2" customFormat="1" ht="25" customHeight="1" spans="1:12">
      <c r="A65" s="12">
        <v>62</v>
      </c>
      <c r="B65" s="17"/>
      <c r="C65" s="17" t="s">
        <v>84</v>
      </c>
      <c r="D65" s="17" t="str">
        <f t="shared" si="6"/>
        <v>HZRC009</v>
      </c>
      <c r="E65" s="17"/>
      <c r="F65" s="12" t="str">
        <f>"曹争"</f>
        <v>曹争</v>
      </c>
      <c r="G65" s="12" t="str">
        <f t="shared" si="7"/>
        <v>女</v>
      </c>
      <c r="H65" s="12" t="s">
        <v>95</v>
      </c>
      <c r="I65" s="14" t="s">
        <v>41</v>
      </c>
      <c r="J65" s="15"/>
      <c r="K65" s="16"/>
      <c r="L65"/>
    </row>
    <row r="66" s="2" customFormat="1" ht="25" customHeight="1" spans="1:12">
      <c r="A66" s="12">
        <v>63</v>
      </c>
      <c r="B66" s="18"/>
      <c r="C66" s="18" t="s">
        <v>84</v>
      </c>
      <c r="D66" s="18" t="str">
        <f t="shared" si="6"/>
        <v>HZRC009</v>
      </c>
      <c r="E66" s="18"/>
      <c r="F66" s="12" t="str">
        <f>"王光宇"</f>
        <v>王光宇</v>
      </c>
      <c r="G66" s="12" t="str">
        <f>"男"</f>
        <v>男</v>
      </c>
      <c r="H66" s="12" t="s">
        <v>96</v>
      </c>
      <c r="I66" s="14" t="s">
        <v>41</v>
      </c>
      <c r="J66" s="15"/>
      <c r="K66" s="16"/>
      <c r="L66"/>
    </row>
    <row r="67" s="2" customFormat="1" ht="25" customHeight="1" spans="1:12">
      <c r="A67" s="12">
        <v>64</v>
      </c>
      <c r="B67" s="17" t="s">
        <v>97</v>
      </c>
      <c r="C67" s="17" t="s">
        <v>84</v>
      </c>
      <c r="D67" s="17" t="str">
        <f t="shared" ref="D67:D70" si="8">"HZRC010"</f>
        <v>HZRC010</v>
      </c>
      <c r="E67" s="17">
        <v>2</v>
      </c>
      <c r="F67" s="12" t="str">
        <f>"王雪"</f>
        <v>王雪</v>
      </c>
      <c r="G67" s="12" t="str">
        <f t="shared" ref="G67:G74" si="9">"女"</f>
        <v>女</v>
      </c>
      <c r="H67" s="12" t="s">
        <v>98</v>
      </c>
      <c r="I67" s="14" t="s">
        <v>41</v>
      </c>
      <c r="J67" s="15"/>
      <c r="K67" s="16"/>
      <c r="L67"/>
    </row>
    <row r="68" s="2" customFormat="1" ht="25" customHeight="1" spans="1:12">
      <c r="A68" s="12">
        <v>65</v>
      </c>
      <c r="B68" s="17"/>
      <c r="C68" s="17" t="s">
        <v>84</v>
      </c>
      <c r="D68" s="17" t="str">
        <f t="shared" si="8"/>
        <v>HZRC010</v>
      </c>
      <c r="E68" s="17"/>
      <c r="F68" s="12" t="str">
        <f>"苏慧彬"</f>
        <v>苏慧彬</v>
      </c>
      <c r="G68" s="12" t="str">
        <f t="shared" si="9"/>
        <v>女</v>
      </c>
      <c r="H68" s="12" t="s">
        <v>99</v>
      </c>
      <c r="I68" s="14" t="s">
        <v>41</v>
      </c>
      <c r="J68" s="15"/>
      <c r="K68" s="16"/>
      <c r="L68"/>
    </row>
    <row r="69" s="2" customFormat="1" ht="25" customHeight="1" spans="1:12">
      <c r="A69" s="12">
        <v>66</v>
      </c>
      <c r="B69" s="17"/>
      <c r="C69" s="17" t="s">
        <v>84</v>
      </c>
      <c r="D69" s="17" t="str">
        <f t="shared" si="8"/>
        <v>HZRC010</v>
      </c>
      <c r="E69" s="17"/>
      <c r="F69" s="12" t="str">
        <f>"贺楠"</f>
        <v>贺楠</v>
      </c>
      <c r="G69" s="12" t="str">
        <f t="shared" si="9"/>
        <v>女</v>
      </c>
      <c r="H69" s="12" t="s">
        <v>100</v>
      </c>
      <c r="I69" s="14" t="s">
        <v>41</v>
      </c>
      <c r="J69" s="15"/>
      <c r="K69" s="16"/>
      <c r="L69"/>
    </row>
    <row r="70" s="2" customFormat="1" ht="25" customHeight="1" spans="1:12">
      <c r="A70" s="12">
        <v>67</v>
      </c>
      <c r="B70" s="18"/>
      <c r="C70" s="18" t="s">
        <v>84</v>
      </c>
      <c r="D70" s="18" t="str">
        <f t="shared" si="8"/>
        <v>HZRC010</v>
      </c>
      <c r="E70" s="18"/>
      <c r="F70" s="12" t="str">
        <f>"刘澳雪"</f>
        <v>刘澳雪</v>
      </c>
      <c r="G70" s="12" t="str">
        <f t="shared" si="9"/>
        <v>女</v>
      </c>
      <c r="H70" s="12" t="s">
        <v>101</v>
      </c>
      <c r="I70" s="14" t="s">
        <v>41</v>
      </c>
      <c r="J70" s="15"/>
      <c r="K70" s="16"/>
      <c r="L70"/>
    </row>
    <row r="71" s="2" customFormat="1" ht="25" customHeight="1" spans="1:12">
      <c r="A71" s="12">
        <v>68</v>
      </c>
      <c r="B71" s="13" t="s">
        <v>38</v>
      </c>
      <c r="C71" s="13" t="s">
        <v>84</v>
      </c>
      <c r="D71" s="13" t="str">
        <f t="shared" ref="D71:D78" si="10">"HZRC011"</f>
        <v>HZRC011</v>
      </c>
      <c r="E71" s="13">
        <v>2</v>
      </c>
      <c r="F71" s="12" t="str">
        <f>"郭欣"</f>
        <v>郭欣</v>
      </c>
      <c r="G71" s="12" t="str">
        <f t="shared" si="9"/>
        <v>女</v>
      </c>
      <c r="H71" s="12" t="s">
        <v>102</v>
      </c>
      <c r="I71" s="14" t="s">
        <v>41</v>
      </c>
      <c r="J71" s="15"/>
      <c r="K71" s="16"/>
      <c r="L71"/>
    </row>
    <row r="72" s="2" customFormat="1" ht="25" customHeight="1" spans="1:12">
      <c r="A72" s="12">
        <v>69</v>
      </c>
      <c r="B72" s="17"/>
      <c r="C72" s="17" t="s">
        <v>84</v>
      </c>
      <c r="D72" s="17" t="str">
        <f t="shared" si="10"/>
        <v>HZRC011</v>
      </c>
      <c r="E72" s="17"/>
      <c r="F72" s="12" t="str">
        <f>"李希玲"</f>
        <v>李希玲</v>
      </c>
      <c r="G72" s="12" t="str">
        <f t="shared" si="9"/>
        <v>女</v>
      </c>
      <c r="H72" s="12" t="s">
        <v>103</v>
      </c>
      <c r="I72" s="14" t="s">
        <v>41</v>
      </c>
      <c r="J72" s="15"/>
      <c r="K72" s="16"/>
      <c r="L72"/>
    </row>
    <row r="73" s="2" customFormat="1" ht="25" customHeight="1" spans="1:12">
      <c r="A73" s="12">
        <v>70</v>
      </c>
      <c r="B73" s="17"/>
      <c r="C73" s="17" t="s">
        <v>84</v>
      </c>
      <c r="D73" s="17" t="str">
        <f t="shared" si="10"/>
        <v>HZRC011</v>
      </c>
      <c r="E73" s="17"/>
      <c r="F73" s="12" t="str">
        <f>"侯文琼"</f>
        <v>侯文琼</v>
      </c>
      <c r="G73" s="12" t="str">
        <f t="shared" si="9"/>
        <v>女</v>
      </c>
      <c r="H73" s="12" t="s">
        <v>104</v>
      </c>
      <c r="I73" s="14" t="s">
        <v>41</v>
      </c>
      <c r="J73" s="15"/>
      <c r="K73" s="16"/>
      <c r="L73"/>
    </row>
    <row r="74" s="2" customFormat="1" ht="25" customHeight="1" spans="1:12">
      <c r="A74" s="12">
        <v>71</v>
      </c>
      <c r="B74" s="17"/>
      <c r="C74" s="17" t="s">
        <v>84</v>
      </c>
      <c r="D74" s="17" t="str">
        <f t="shared" si="10"/>
        <v>HZRC011</v>
      </c>
      <c r="E74" s="17"/>
      <c r="F74" s="12" t="str">
        <f>"朱莉萍"</f>
        <v>朱莉萍</v>
      </c>
      <c r="G74" s="12" t="str">
        <f t="shared" si="9"/>
        <v>女</v>
      </c>
      <c r="H74" s="12" t="s">
        <v>105</v>
      </c>
      <c r="I74" s="14" t="s">
        <v>41</v>
      </c>
      <c r="J74" s="15"/>
      <c r="K74" s="16"/>
      <c r="L74"/>
    </row>
    <row r="75" s="2" customFormat="1" ht="25" customHeight="1" spans="1:12">
      <c r="A75" s="12">
        <v>72</v>
      </c>
      <c r="B75" s="17"/>
      <c r="C75" s="17" t="s">
        <v>84</v>
      </c>
      <c r="D75" s="17" t="str">
        <f t="shared" si="10"/>
        <v>HZRC011</v>
      </c>
      <c r="E75" s="17"/>
      <c r="F75" s="12" t="str">
        <f>"叶健文"</f>
        <v>叶健文</v>
      </c>
      <c r="G75" s="12" t="str">
        <f>"男"</f>
        <v>男</v>
      </c>
      <c r="H75" s="12" t="s">
        <v>106</v>
      </c>
      <c r="I75" s="14" t="s">
        <v>41</v>
      </c>
      <c r="J75" s="15"/>
      <c r="K75" s="16"/>
      <c r="L75"/>
    </row>
    <row r="76" s="2" customFormat="1" ht="25" customHeight="1" spans="1:12">
      <c r="A76" s="12">
        <v>73</v>
      </c>
      <c r="B76" s="17"/>
      <c r="C76" s="17" t="s">
        <v>84</v>
      </c>
      <c r="D76" s="17" t="str">
        <f t="shared" si="10"/>
        <v>HZRC011</v>
      </c>
      <c r="E76" s="17"/>
      <c r="F76" s="12" t="str">
        <f>"余芷涵"</f>
        <v>余芷涵</v>
      </c>
      <c r="G76" s="12" t="str">
        <f t="shared" ref="G76:G96" si="11">"女"</f>
        <v>女</v>
      </c>
      <c r="H76" s="12" t="s">
        <v>107</v>
      </c>
      <c r="I76" s="14" t="s">
        <v>41</v>
      </c>
      <c r="J76" s="15"/>
      <c r="K76" s="16"/>
      <c r="L76"/>
    </row>
    <row r="77" s="2" customFormat="1" ht="25" customHeight="1" spans="1:12">
      <c r="A77" s="12">
        <v>74</v>
      </c>
      <c r="B77" s="17"/>
      <c r="C77" s="17" t="s">
        <v>84</v>
      </c>
      <c r="D77" s="17" t="str">
        <f t="shared" si="10"/>
        <v>HZRC011</v>
      </c>
      <c r="E77" s="17"/>
      <c r="F77" s="12" t="str">
        <f>"帅嘉琦"</f>
        <v>帅嘉琦</v>
      </c>
      <c r="G77" s="12" t="str">
        <f t="shared" si="11"/>
        <v>女</v>
      </c>
      <c r="H77" s="12" t="s">
        <v>108</v>
      </c>
      <c r="I77" s="14" t="s">
        <v>41</v>
      </c>
      <c r="J77" s="15"/>
      <c r="K77" s="16"/>
      <c r="L77"/>
    </row>
    <row r="78" s="2" customFormat="1" ht="25" customHeight="1" spans="1:12">
      <c r="A78" s="12">
        <v>75</v>
      </c>
      <c r="B78" s="18"/>
      <c r="C78" s="18" t="s">
        <v>84</v>
      </c>
      <c r="D78" s="18" t="str">
        <f t="shared" si="10"/>
        <v>HZRC011</v>
      </c>
      <c r="E78" s="18"/>
      <c r="F78" s="12" t="str">
        <f>"王舒婷"</f>
        <v>王舒婷</v>
      </c>
      <c r="G78" s="12" t="str">
        <f t="shared" si="11"/>
        <v>女</v>
      </c>
      <c r="H78" s="12" t="s">
        <v>109</v>
      </c>
      <c r="I78" s="14" t="s">
        <v>41</v>
      </c>
      <c r="J78" s="15"/>
      <c r="K78" s="16"/>
      <c r="L78"/>
    </row>
    <row r="79" s="2" customFormat="1" ht="25" customHeight="1" spans="1:12">
      <c r="A79" s="12">
        <v>76</v>
      </c>
      <c r="B79" s="13" t="s">
        <v>26</v>
      </c>
      <c r="C79" s="13" t="s">
        <v>84</v>
      </c>
      <c r="D79" s="13" t="str">
        <f t="shared" ref="D79:D81" si="12">"HZRC012"</f>
        <v>HZRC012</v>
      </c>
      <c r="E79" s="13">
        <v>1</v>
      </c>
      <c r="F79" s="12" t="str">
        <f>"刘婕"</f>
        <v>刘婕</v>
      </c>
      <c r="G79" s="12" t="str">
        <f t="shared" si="11"/>
        <v>女</v>
      </c>
      <c r="H79" s="12" t="s">
        <v>110</v>
      </c>
      <c r="I79" s="14" t="s">
        <v>41</v>
      </c>
      <c r="J79" s="15"/>
      <c r="K79" s="16"/>
      <c r="L79"/>
    </row>
    <row r="80" s="2" customFormat="1" ht="25" customHeight="1" spans="1:12">
      <c r="A80" s="12">
        <v>77</v>
      </c>
      <c r="B80" s="17"/>
      <c r="C80" s="17" t="s">
        <v>84</v>
      </c>
      <c r="D80" s="17" t="str">
        <f t="shared" si="12"/>
        <v>HZRC012</v>
      </c>
      <c r="E80" s="17"/>
      <c r="F80" s="12" t="str">
        <f>"王怡菲"</f>
        <v>王怡菲</v>
      </c>
      <c r="G80" s="12" t="str">
        <f t="shared" si="11"/>
        <v>女</v>
      </c>
      <c r="H80" s="12" t="s">
        <v>111</v>
      </c>
      <c r="I80" s="14" t="s">
        <v>41</v>
      </c>
      <c r="J80" s="15"/>
      <c r="K80" s="16"/>
      <c r="L80"/>
    </row>
    <row r="81" s="2" customFormat="1" ht="25" customHeight="1" spans="1:12">
      <c r="A81" s="12">
        <v>78</v>
      </c>
      <c r="B81" s="18"/>
      <c r="C81" s="18" t="s">
        <v>84</v>
      </c>
      <c r="D81" s="18" t="str">
        <f t="shared" si="12"/>
        <v>HZRC012</v>
      </c>
      <c r="E81" s="18"/>
      <c r="F81" s="12" t="str">
        <f>"戴沐钰"</f>
        <v>戴沐钰</v>
      </c>
      <c r="G81" s="12" t="str">
        <f t="shared" si="11"/>
        <v>女</v>
      </c>
      <c r="H81" s="12" t="s">
        <v>112</v>
      </c>
      <c r="I81" s="14" t="s">
        <v>41</v>
      </c>
      <c r="J81" s="15"/>
      <c r="K81" s="16"/>
      <c r="L81"/>
    </row>
    <row r="82" s="2" customFormat="1" ht="25" customHeight="1" spans="1:12">
      <c r="A82" s="12">
        <v>79</v>
      </c>
      <c r="B82" s="13" t="s">
        <v>113</v>
      </c>
      <c r="C82" s="13" t="s">
        <v>84</v>
      </c>
      <c r="D82" s="13" t="str">
        <f t="shared" ref="D82:D84" si="13">"HZRC013"</f>
        <v>HZRC013</v>
      </c>
      <c r="E82" s="13">
        <v>1</v>
      </c>
      <c r="F82" s="12" t="str">
        <f>"金瑾"</f>
        <v>金瑾</v>
      </c>
      <c r="G82" s="12" t="str">
        <f t="shared" si="11"/>
        <v>女</v>
      </c>
      <c r="H82" s="12" t="s">
        <v>114</v>
      </c>
      <c r="I82" s="14" t="s">
        <v>41</v>
      </c>
      <c r="J82" s="15"/>
      <c r="K82" s="16"/>
      <c r="L82"/>
    </row>
    <row r="83" s="2" customFormat="1" ht="25" customHeight="1" spans="1:12">
      <c r="A83" s="12">
        <v>80</v>
      </c>
      <c r="B83" s="17"/>
      <c r="C83" s="17" t="s">
        <v>84</v>
      </c>
      <c r="D83" s="17" t="str">
        <f t="shared" si="13"/>
        <v>HZRC013</v>
      </c>
      <c r="E83" s="17"/>
      <c r="F83" s="12" t="str">
        <f>"周霏"</f>
        <v>周霏</v>
      </c>
      <c r="G83" s="12" t="str">
        <f t="shared" si="11"/>
        <v>女</v>
      </c>
      <c r="H83" s="12" t="s">
        <v>115</v>
      </c>
      <c r="I83" s="14" t="s">
        <v>41</v>
      </c>
      <c r="J83" s="15"/>
      <c r="K83" s="16"/>
      <c r="L83"/>
    </row>
    <row r="84" s="2" customFormat="1" ht="25" customHeight="1" spans="1:12">
      <c r="A84" s="12">
        <v>81</v>
      </c>
      <c r="B84" s="18"/>
      <c r="C84" s="18" t="s">
        <v>84</v>
      </c>
      <c r="D84" s="18" t="str">
        <f t="shared" si="13"/>
        <v>HZRC013</v>
      </c>
      <c r="E84" s="18"/>
      <c r="F84" s="12" t="str">
        <f>"袁悦"</f>
        <v>袁悦</v>
      </c>
      <c r="G84" s="12" t="str">
        <f t="shared" si="11"/>
        <v>女</v>
      </c>
      <c r="H84" s="12" t="s">
        <v>116</v>
      </c>
      <c r="I84" s="14" t="s">
        <v>41</v>
      </c>
      <c r="J84" s="15"/>
      <c r="K84" s="16"/>
      <c r="L84"/>
    </row>
    <row r="85" s="2" customFormat="1" ht="25" customHeight="1" spans="1:12">
      <c r="A85" s="12">
        <v>82</v>
      </c>
      <c r="B85" s="13" t="s">
        <v>55</v>
      </c>
      <c r="C85" s="13" t="s">
        <v>84</v>
      </c>
      <c r="D85" s="13" t="str">
        <f t="shared" ref="D85:D87" si="14">"HZRC014"</f>
        <v>HZRC014</v>
      </c>
      <c r="E85" s="13">
        <v>1</v>
      </c>
      <c r="F85" s="12" t="str">
        <f>"邓薇"</f>
        <v>邓薇</v>
      </c>
      <c r="G85" s="12" t="str">
        <f t="shared" si="11"/>
        <v>女</v>
      </c>
      <c r="H85" s="12" t="s">
        <v>117</v>
      </c>
      <c r="I85" s="14" t="s">
        <v>41</v>
      </c>
      <c r="J85" s="15"/>
      <c r="K85" s="16"/>
      <c r="L85"/>
    </row>
    <row r="86" s="2" customFormat="1" ht="25" customHeight="1" spans="1:12">
      <c r="A86" s="12">
        <v>83</v>
      </c>
      <c r="B86" s="17"/>
      <c r="C86" s="17" t="s">
        <v>84</v>
      </c>
      <c r="D86" s="17" t="str">
        <f t="shared" si="14"/>
        <v>HZRC014</v>
      </c>
      <c r="E86" s="17"/>
      <c r="F86" s="12" t="str">
        <f>"郑雪琴"</f>
        <v>郑雪琴</v>
      </c>
      <c r="G86" s="12" t="str">
        <f t="shared" si="11"/>
        <v>女</v>
      </c>
      <c r="H86" s="12" t="s">
        <v>118</v>
      </c>
      <c r="I86" s="14" t="s">
        <v>41</v>
      </c>
      <c r="J86" s="15"/>
      <c r="K86" s="16"/>
      <c r="L86"/>
    </row>
    <row r="87" s="2" customFormat="1" ht="25" customHeight="1" spans="1:12">
      <c r="A87" s="12">
        <v>84</v>
      </c>
      <c r="B87" s="18"/>
      <c r="C87" s="18" t="s">
        <v>84</v>
      </c>
      <c r="D87" s="18" t="str">
        <f t="shared" si="14"/>
        <v>HZRC014</v>
      </c>
      <c r="E87" s="18"/>
      <c r="F87" s="12" t="str">
        <f>"翟一帆"</f>
        <v>翟一帆</v>
      </c>
      <c r="G87" s="12" t="str">
        <f t="shared" si="11"/>
        <v>女</v>
      </c>
      <c r="H87" s="12" t="s">
        <v>119</v>
      </c>
      <c r="I87" s="14" t="s">
        <v>41</v>
      </c>
      <c r="J87" s="15"/>
      <c r="K87" s="16"/>
      <c r="L87"/>
    </row>
    <row r="88" s="2" customFormat="1" ht="24" customHeight="1" spans="1:12">
      <c r="A88" s="12">
        <v>85</v>
      </c>
      <c r="B88" s="13" t="s">
        <v>13</v>
      </c>
      <c r="C88" s="13" t="s">
        <v>120</v>
      </c>
      <c r="D88" s="13" t="s">
        <v>121</v>
      </c>
      <c r="E88" s="13">
        <v>2</v>
      </c>
      <c r="F88" s="12" t="s">
        <v>122</v>
      </c>
      <c r="G88" s="12" t="str">
        <f t="shared" si="11"/>
        <v>女</v>
      </c>
      <c r="H88" s="12" t="s">
        <v>123</v>
      </c>
      <c r="I88" s="14">
        <v>82.58</v>
      </c>
      <c r="J88" s="15">
        <v>1</v>
      </c>
      <c r="K88" s="16"/>
      <c r="L88"/>
    </row>
    <row r="89" s="2" customFormat="1" ht="24" customHeight="1" spans="1:12">
      <c r="A89" s="12">
        <v>86</v>
      </c>
      <c r="B89" s="17"/>
      <c r="C89" s="17" t="s">
        <v>120</v>
      </c>
      <c r="D89" s="17" t="s">
        <v>121</v>
      </c>
      <c r="E89" s="17"/>
      <c r="F89" s="12" t="s">
        <v>124</v>
      </c>
      <c r="G89" s="12" t="str">
        <f t="shared" si="11"/>
        <v>女</v>
      </c>
      <c r="H89" s="12" t="s">
        <v>125</v>
      </c>
      <c r="I89" s="14">
        <v>77.8</v>
      </c>
      <c r="J89" s="15">
        <v>2</v>
      </c>
      <c r="K89" s="16"/>
      <c r="L89"/>
    </row>
    <row r="90" s="2" customFormat="1" ht="24" customHeight="1" spans="1:12">
      <c r="A90" s="12">
        <v>87</v>
      </c>
      <c r="B90" s="17"/>
      <c r="C90" s="17" t="s">
        <v>120</v>
      </c>
      <c r="D90" s="17" t="s">
        <v>121</v>
      </c>
      <c r="E90" s="17"/>
      <c r="F90" s="12" t="s">
        <v>126</v>
      </c>
      <c r="G90" s="12" t="str">
        <f t="shared" si="11"/>
        <v>女</v>
      </c>
      <c r="H90" s="12" t="s">
        <v>127</v>
      </c>
      <c r="I90" s="14">
        <v>74.96</v>
      </c>
      <c r="J90" s="15">
        <v>3</v>
      </c>
      <c r="K90" s="16"/>
      <c r="L90"/>
    </row>
    <row r="91" s="2" customFormat="1" ht="24" customHeight="1" spans="1:12">
      <c r="A91" s="12">
        <v>88</v>
      </c>
      <c r="B91" s="17"/>
      <c r="C91" s="17" t="s">
        <v>120</v>
      </c>
      <c r="D91" s="17" t="s">
        <v>121</v>
      </c>
      <c r="E91" s="17"/>
      <c r="F91" s="12" t="s">
        <v>128</v>
      </c>
      <c r="G91" s="12" t="str">
        <f t="shared" si="11"/>
        <v>女</v>
      </c>
      <c r="H91" s="12" t="s">
        <v>129</v>
      </c>
      <c r="I91" s="14">
        <v>74.49</v>
      </c>
      <c r="J91" s="15">
        <v>4</v>
      </c>
      <c r="K91" s="16"/>
      <c r="L91"/>
    </row>
    <row r="92" s="2" customFormat="1" ht="24" customHeight="1" spans="1:12">
      <c r="A92" s="12">
        <v>89</v>
      </c>
      <c r="B92" s="17"/>
      <c r="C92" s="17" t="s">
        <v>120</v>
      </c>
      <c r="D92" s="17" t="s">
        <v>121</v>
      </c>
      <c r="E92" s="17"/>
      <c r="F92" s="12" t="s">
        <v>130</v>
      </c>
      <c r="G92" s="12" t="str">
        <f t="shared" si="11"/>
        <v>女</v>
      </c>
      <c r="H92" s="12" t="s">
        <v>131</v>
      </c>
      <c r="I92" s="14">
        <v>74.2</v>
      </c>
      <c r="J92" s="15">
        <v>5</v>
      </c>
      <c r="K92" s="16"/>
      <c r="L92"/>
    </row>
    <row r="93" s="2" customFormat="1" ht="24" customHeight="1" spans="1:12">
      <c r="A93" s="12">
        <v>90</v>
      </c>
      <c r="B93" s="17"/>
      <c r="C93" s="17" t="s">
        <v>120</v>
      </c>
      <c r="D93" s="17" t="s">
        <v>121</v>
      </c>
      <c r="E93" s="17"/>
      <c r="F93" s="12" t="s">
        <v>132</v>
      </c>
      <c r="G93" s="12" t="str">
        <f t="shared" si="11"/>
        <v>女</v>
      </c>
      <c r="H93" s="12" t="s">
        <v>133</v>
      </c>
      <c r="I93" s="14">
        <v>72.72</v>
      </c>
      <c r="J93" s="15">
        <v>6</v>
      </c>
      <c r="K93" s="16"/>
      <c r="L93"/>
    </row>
    <row r="94" s="2" customFormat="1" ht="24" customHeight="1" spans="1:12">
      <c r="A94" s="12">
        <v>91</v>
      </c>
      <c r="B94" s="17"/>
      <c r="C94" s="17" t="s">
        <v>120</v>
      </c>
      <c r="D94" s="17" t="s">
        <v>121</v>
      </c>
      <c r="E94" s="17"/>
      <c r="F94" s="12" t="s">
        <v>134</v>
      </c>
      <c r="G94" s="12" t="str">
        <f t="shared" si="11"/>
        <v>女</v>
      </c>
      <c r="H94" s="12" t="s">
        <v>135</v>
      </c>
      <c r="I94" s="14">
        <v>72.37</v>
      </c>
      <c r="J94" s="15">
        <v>7</v>
      </c>
      <c r="K94" s="16"/>
      <c r="L94"/>
    </row>
    <row r="95" s="2" customFormat="1" ht="24" customHeight="1" spans="1:12">
      <c r="A95" s="12">
        <v>92</v>
      </c>
      <c r="B95" s="17"/>
      <c r="C95" s="17" t="s">
        <v>120</v>
      </c>
      <c r="D95" s="17" t="s">
        <v>121</v>
      </c>
      <c r="E95" s="17"/>
      <c r="F95" s="12" t="s">
        <v>136</v>
      </c>
      <c r="G95" s="12" t="str">
        <f t="shared" si="11"/>
        <v>女</v>
      </c>
      <c r="H95" s="12" t="s">
        <v>137</v>
      </c>
      <c r="I95" s="14">
        <v>71.71</v>
      </c>
      <c r="J95" s="15">
        <v>8</v>
      </c>
      <c r="K95" s="16"/>
      <c r="L95"/>
    </row>
    <row r="96" s="2" customFormat="1" ht="24" customHeight="1" spans="1:12">
      <c r="A96" s="12">
        <v>93</v>
      </c>
      <c r="B96" s="17"/>
      <c r="C96" s="17" t="s">
        <v>120</v>
      </c>
      <c r="D96" s="17" t="s">
        <v>121</v>
      </c>
      <c r="E96" s="17"/>
      <c r="F96" s="12" t="s">
        <v>138</v>
      </c>
      <c r="G96" s="12" t="str">
        <f t="shared" si="11"/>
        <v>女</v>
      </c>
      <c r="H96" s="12" t="s">
        <v>139</v>
      </c>
      <c r="I96" s="14">
        <v>70.88</v>
      </c>
      <c r="J96" s="15">
        <v>9</v>
      </c>
      <c r="K96" s="16"/>
      <c r="L96"/>
    </row>
    <row r="97" s="2" customFormat="1" ht="24" customHeight="1" spans="1:12">
      <c r="A97" s="12">
        <v>94</v>
      </c>
      <c r="B97" s="18"/>
      <c r="C97" s="18" t="s">
        <v>120</v>
      </c>
      <c r="D97" s="18" t="s">
        <v>121</v>
      </c>
      <c r="E97" s="18"/>
      <c r="F97" s="12" t="s">
        <v>140</v>
      </c>
      <c r="G97" s="12" t="str">
        <f>"男"</f>
        <v>男</v>
      </c>
      <c r="H97" s="12" t="s">
        <v>141</v>
      </c>
      <c r="I97" s="14">
        <v>70.82</v>
      </c>
      <c r="J97" s="15">
        <v>10</v>
      </c>
      <c r="K97" s="16"/>
      <c r="L97"/>
    </row>
    <row r="98" s="2" customFormat="1" ht="25" customHeight="1" spans="1:12">
      <c r="A98" s="12">
        <v>95</v>
      </c>
      <c r="B98" s="13" t="s">
        <v>97</v>
      </c>
      <c r="C98" s="13" t="s">
        <v>120</v>
      </c>
      <c r="D98" s="13" t="str">
        <f t="shared" ref="D98:D103" si="15">"HZRC017"</f>
        <v>HZRC017</v>
      </c>
      <c r="E98" s="13">
        <v>1</v>
      </c>
      <c r="F98" s="12" t="str">
        <f>"肖瑶"</f>
        <v>肖瑶</v>
      </c>
      <c r="G98" s="12" t="str">
        <f t="shared" ref="G98:G111" si="16">"女"</f>
        <v>女</v>
      </c>
      <c r="H98" s="12" t="s">
        <v>142</v>
      </c>
      <c r="I98" s="14" t="s">
        <v>41</v>
      </c>
      <c r="J98" s="15"/>
      <c r="K98" s="16"/>
      <c r="L98"/>
    </row>
    <row r="99" s="2" customFormat="1" ht="25" customHeight="1" spans="1:12">
      <c r="A99" s="12">
        <v>96</v>
      </c>
      <c r="B99" s="17"/>
      <c r="C99" s="17" t="s">
        <v>120</v>
      </c>
      <c r="D99" s="17" t="str">
        <f t="shared" si="15"/>
        <v>HZRC017</v>
      </c>
      <c r="E99" s="17"/>
      <c r="F99" s="12" t="str">
        <f>"马晓婷"</f>
        <v>马晓婷</v>
      </c>
      <c r="G99" s="12" t="str">
        <f t="shared" si="16"/>
        <v>女</v>
      </c>
      <c r="H99" s="12" t="s">
        <v>143</v>
      </c>
      <c r="I99" s="14" t="s">
        <v>41</v>
      </c>
      <c r="J99" s="15"/>
      <c r="K99" s="16"/>
      <c r="L99"/>
    </row>
    <row r="100" s="2" customFormat="1" ht="25" customHeight="1" spans="1:12">
      <c r="A100" s="12">
        <v>97</v>
      </c>
      <c r="B100" s="17"/>
      <c r="C100" s="17" t="s">
        <v>120</v>
      </c>
      <c r="D100" s="17" t="str">
        <f t="shared" si="15"/>
        <v>HZRC017</v>
      </c>
      <c r="E100" s="17"/>
      <c r="F100" s="12" t="str">
        <f>"柳绪炎"</f>
        <v>柳绪炎</v>
      </c>
      <c r="G100" s="12" t="str">
        <f t="shared" si="16"/>
        <v>女</v>
      </c>
      <c r="H100" s="12" t="s">
        <v>144</v>
      </c>
      <c r="I100" s="14" t="s">
        <v>41</v>
      </c>
      <c r="J100" s="15"/>
      <c r="K100" s="16"/>
      <c r="L100"/>
    </row>
    <row r="101" s="2" customFormat="1" ht="25" customHeight="1" spans="1:12">
      <c r="A101" s="12">
        <v>98</v>
      </c>
      <c r="B101" s="17"/>
      <c r="C101" s="17" t="s">
        <v>120</v>
      </c>
      <c r="D101" s="17" t="str">
        <f t="shared" si="15"/>
        <v>HZRC017</v>
      </c>
      <c r="E101" s="17"/>
      <c r="F101" s="12" t="str">
        <f>"简越"</f>
        <v>简越</v>
      </c>
      <c r="G101" s="12" t="str">
        <f t="shared" si="16"/>
        <v>女</v>
      </c>
      <c r="H101" s="12" t="s">
        <v>145</v>
      </c>
      <c r="I101" s="14" t="s">
        <v>41</v>
      </c>
      <c r="J101" s="15"/>
      <c r="K101" s="16"/>
      <c r="L101"/>
    </row>
    <row r="102" s="2" customFormat="1" ht="25" customHeight="1" spans="1:12">
      <c r="A102" s="12">
        <v>99</v>
      </c>
      <c r="B102" s="17"/>
      <c r="C102" s="17" t="s">
        <v>120</v>
      </c>
      <c r="D102" s="17" t="str">
        <f t="shared" si="15"/>
        <v>HZRC017</v>
      </c>
      <c r="E102" s="17"/>
      <c r="F102" s="12" t="str">
        <f>"叶紫晴"</f>
        <v>叶紫晴</v>
      </c>
      <c r="G102" s="12" t="str">
        <f t="shared" si="16"/>
        <v>女</v>
      </c>
      <c r="H102" s="12" t="s">
        <v>146</v>
      </c>
      <c r="I102" s="14" t="s">
        <v>41</v>
      </c>
      <c r="J102" s="15"/>
      <c r="K102" s="16"/>
      <c r="L102"/>
    </row>
    <row r="103" s="2" customFormat="1" ht="25" customHeight="1" spans="1:12">
      <c r="A103" s="12">
        <v>100</v>
      </c>
      <c r="B103" s="18"/>
      <c r="C103" s="18" t="s">
        <v>120</v>
      </c>
      <c r="D103" s="18" t="str">
        <f t="shared" si="15"/>
        <v>HZRC017</v>
      </c>
      <c r="E103" s="18"/>
      <c r="F103" s="12" t="str">
        <f>"甘玲"</f>
        <v>甘玲</v>
      </c>
      <c r="G103" s="12" t="str">
        <f t="shared" si="16"/>
        <v>女</v>
      </c>
      <c r="H103" s="12" t="s">
        <v>147</v>
      </c>
      <c r="I103" s="14" t="s">
        <v>41</v>
      </c>
      <c r="J103" s="15"/>
      <c r="K103" s="16"/>
      <c r="L103"/>
    </row>
    <row r="104" s="2" customFormat="1" ht="25" customHeight="1" spans="1:12">
      <c r="A104" s="12">
        <v>101</v>
      </c>
      <c r="B104" s="17" t="s">
        <v>55</v>
      </c>
      <c r="C104" s="17" t="s">
        <v>120</v>
      </c>
      <c r="D104" s="17" t="str">
        <f t="shared" ref="D104:D111" si="17">"HZRC018"</f>
        <v>HZRC018</v>
      </c>
      <c r="E104" s="17">
        <v>1</v>
      </c>
      <c r="F104" s="12" t="str">
        <f>"樊春妍"</f>
        <v>樊春妍</v>
      </c>
      <c r="G104" s="12" t="str">
        <f t="shared" si="16"/>
        <v>女</v>
      </c>
      <c r="H104" s="12" t="s">
        <v>148</v>
      </c>
      <c r="I104" s="14" t="s">
        <v>41</v>
      </c>
      <c r="J104" s="15"/>
      <c r="K104" s="16"/>
      <c r="L104"/>
    </row>
    <row r="105" s="2" customFormat="1" ht="25" customHeight="1" spans="1:12">
      <c r="A105" s="12">
        <v>102</v>
      </c>
      <c r="B105" s="17"/>
      <c r="C105" s="17" t="s">
        <v>120</v>
      </c>
      <c r="D105" s="17" t="str">
        <f t="shared" si="17"/>
        <v>HZRC018</v>
      </c>
      <c r="E105" s="17"/>
      <c r="F105" s="12" t="str">
        <f>"黄佳英"</f>
        <v>黄佳英</v>
      </c>
      <c r="G105" s="12" t="str">
        <f t="shared" si="16"/>
        <v>女</v>
      </c>
      <c r="H105" s="12" t="s">
        <v>149</v>
      </c>
      <c r="I105" s="14" t="s">
        <v>41</v>
      </c>
      <c r="J105" s="15"/>
      <c r="K105" s="16"/>
      <c r="L105"/>
    </row>
    <row r="106" s="2" customFormat="1" ht="25" customHeight="1" spans="1:12">
      <c r="A106" s="12">
        <v>103</v>
      </c>
      <c r="B106" s="17"/>
      <c r="C106" s="17" t="s">
        <v>120</v>
      </c>
      <c r="D106" s="17" t="str">
        <f t="shared" si="17"/>
        <v>HZRC018</v>
      </c>
      <c r="E106" s="17"/>
      <c r="F106" s="12" t="str">
        <f>"胡甜甜"</f>
        <v>胡甜甜</v>
      </c>
      <c r="G106" s="12" t="str">
        <f t="shared" si="16"/>
        <v>女</v>
      </c>
      <c r="H106" s="12" t="s">
        <v>150</v>
      </c>
      <c r="I106" s="14" t="s">
        <v>41</v>
      </c>
      <c r="J106" s="15"/>
      <c r="K106" s="16"/>
      <c r="L106"/>
    </row>
    <row r="107" s="2" customFormat="1" ht="25" customHeight="1" spans="1:12">
      <c r="A107" s="12">
        <v>104</v>
      </c>
      <c r="B107" s="17"/>
      <c r="C107" s="17" t="s">
        <v>120</v>
      </c>
      <c r="D107" s="17" t="str">
        <f t="shared" si="17"/>
        <v>HZRC018</v>
      </c>
      <c r="E107" s="17"/>
      <c r="F107" s="12" t="str">
        <f>"李雨晴"</f>
        <v>李雨晴</v>
      </c>
      <c r="G107" s="12" t="str">
        <f t="shared" si="16"/>
        <v>女</v>
      </c>
      <c r="H107" s="12" t="s">
        <v>151</v>
      </c>
      <c r="I107" s="14" t="s">
        <v>41</v>
      </c>
      <c r="J107" s="15"/>
      <c r="K107" s="16"/>
      <c r="L107"/>
    </row>
    <row r="108" s="2" customFormat="1" ht="25" customHeight="1" spans="1:12">
      <c r="A108" s="12">
        <v>105</v>
      </c>
      <c r="B108" s="17"/>
      <c r="C108" s="17" t="s">
        <v>120</v>
      </c>
      <c r="D108" s="17" t="str">
        <f t="shared" si="17"/>
        <v>HZRC018</v>
      </c>
      <c r="E108" s="17"/>
      <c r="F108" s="12" t="str">
        <f>"王雨珊"</f>
        <v>王雨珊</v>
      </c>
      <c r="G108" s="12" t="str">
        <f t="shared" si="16"/>
        <v>女</v>
      </c>
      <c r="H108" s="12" t="s">
        <v>152</v>
      </c>
      <c r="I108" s="14" t="s">
        <v>41</v>
      </c>
      <c r="J108" s="15"/>
      <c r="K108" s="16"/>
      <c r="L108"/>
    </row>
    <row r="109" s="2" customFormat="1" ht="25" customHeight="1" spans="1:12">
      <c r="A109" s="12">
        <v>106</v>
      </c>
      <c r="B109" s="17"/>
      <c r="C109" s="17" t="s">
        <v>120</v>
      </c>
      <c r="D109" s="17" t="str">
        <f t="shared" si="17"/>
        <v>HZRC018</v>
      </c>
      <c r="E109" s="17"/>
      <c r="F109" s="12" t="str">
        <f>"罗瑶"</f>
        <v>罗瑶</v>
      </c>
      <c r="G109" s="12" t="str">
        <f t="shared" si="16"/>
        <v>女</v>
      </c>
      <c r="H109" s="12" t="s">
        <v>153</v>
      </c>
      <c r="I109" s="14" t="s">
        <v>41</v>
      </c>
      <c r="J109" s="15"/>
      <c r="K109" s="16"/>
      <c r="L109"/>
    </row>
    <row r="110" s="2" customFormat="1" ht="25" customHeight="1" spans="1:12">
      <c r="A110" s="12">
        <v>107</v>
      </c>
      <c r="B110" s="17"/>
      <c r="C110" s="17" t="s">
        <v>120</v>
      </c>
      <c r="D110" s="17" t="str">
        <f t="shared" si="17"/>
        <v>HZRC018</v>
      </c>
      <c r="E110" s="17"/>
      <c r="F110" s="12" t="str">
        <f>"周思齐"</f>
        <v>周思齐</v>
      </c>
      <c r="G110" s="12" t="str">
        <f t="shared" si="16"/>
        <v>女</v>
      </c>
      <c r="H110" s="12" t="s">
        <v>154</v>
      </c>
      <c r="I110" s="14" t="s">
        <v>41</v>
      </c>
      <c r="J110" s="15"/>
      <c r="K110" s="16"/>
      <c r="L110"/>
    </row>
    <row r="111" s="2" customFormat="1" ht="25" customHeight="1" spans="1:12">
      <c r="A111" s="12">
        <v>108</v>
      </c>
      <c r="B111" s="17"/>
      <c r="C111" s="17" t="s">
        <v>120</v>
      </c>
      <c r="D111" s="17" t="str">
        <f t="shared" si="17"/>
        <v>HZRC018</v>
      </c>
      <c r="E111" s="17"/>
      <c r="F111" s="12" t="str">
        <f>"张慧迪"</f>
        <v>张慧迪</v>
      </c>
      <c r="G111" s="12" t="str">
        <f t="shared" si="16"/>
        <v>女</v>
      </c>
      <c r="H111" s="12" t="s">
        <v>155</v>
      </c>
      <c r="I111" s="14" t="s">
        <v>41</v>
      </c>
      <c r="J111" s="15"/>
      <c r="K111" s="16"/>
      <c r="L111"/>
    </row>
    <row r="112" s="2" customFormat="1" ht="24" customHeight="1" spans="1:12">
      <c r="A112" s="12">
        <v>109</v>
      </c>
      <c r="B112" s="19" t="s">
        <v>59</v>
      </c>
      <c r="C112" s="19" t="s">
        <v>120</v>
      </c>
      <c r="D112" s="19" t="s">
        <v>156</v>
      </c>
      <c r="E112" s="19">
        <v>1</v>
      </c>
      <c r="F112" s="12" t="s">
        <v>157</v>
      </c>
      <c r="G112" s="12" t="str">
        <f>"男"</f>
        <v>男</v>
      </c>
      <c r="H112" s="12" t="s">
        <v>158</v>
      </c>
      <c r="I112" s="14">
        <v>70.81</v>
      </c>
      <c r="J112" s="15">
        <v>2</v>
      </c>
      <c r="K112" s="16"/>
      <c r="L112"/>
    </row>
    <row r="113" s="2" customFormat="1" ht="24" customHeight="1" spans="1:12">
      <c r="A113" s="12">
        <v>110</v>
      </c>
      <c r="B113" s="12"/>
      <c r="C113" s="12"/>
      <c r="D113" s="12" t="s">
        <v>156</v>
      </c>
      <c r="E113" s="12"/>
      <c r="F113" s="12" t="s">
        <v>159</v>
      </c>
      <c r="G113" s="12" t="str">
        <f t="shared" ref="G113:G115" si="18">"女"</f>
        <v>女</v>
      </c>
      <c r="H113" s="12" t="s">
        <v>160</v>
      </c>
      <c r="I113" s="14">
        <v>70.21</v>
      </c>
      <c r="J113" s="15">
        <v>3</v>
      </c>
      <c r="K113" s="16"/>
      <c r="L113"/>
    </row>
    <row r="114" s="2" customFormat="1" ht="24" customHeight="1" spans="1:12">
      <c r="A114" s="12">
        <v>111</v>
      </c>
      <c r="B114" s="12"/>
      <c r="C114" s="12"/>
      <c r="D114" s="12" t="s">
        <v>156</v>
      </c>
      <c r="E114" s="12"/>
      <c r="F114" s="12" t="s">
        <v>161</v>
      </c>
      <c r="G114" s="12" t="str">
        <f t="shared" si="18"/>
        <v>女</v>
      </c>
      <c r="H114" s="12" t="s">
        <v>162</v>
      </c>
      <c r="I114" s="14">
        <v>69.77</v>
      </c>
      <c r="J114" s="15">
        <v>4</v>
      </c>
      <c r="K114" s="16"/>
      <c r="L114"/>
    </row>
    <row r="115" s="2" customFormat="1" ht="24" customHeight="1" spans="1:12">
      <c r="A115" s="12">
        <v>112</v>
      </c>
      <c r="B115" s="12"/>
      <c r="C115" s="12"/>
      <c r="D115" s="12" t="s">
        <v>156</v>
      </c>
      <c r="E115" s="12"/>
      <c r="F115" s="12" t="s">
        <v>163</v>
      </c>
      <c r="G115" s="12" t="str">
        <f t="shared" si="18"/>
        <v>女</v>
      </c>
      <c r="H115" s="12" t="s">
        <v>164</v>
      </c>
      <c r="I115" s="14">
        <v>61.83</v>
      </c>
      <c r="J115" s="15">
        <v>5</v>
      </c>
      <c r="K115" s="16"/>
      <c r="L115"/>
    </row>
    <row r="116" s="2" customFormat="1" ht="24" customHeight="1" spans="1:12">
      <c r="A116" s="12">
        <v>113</v>
      </c>
      <c r="B116" s="12"/>
      <c r="C116" s="12"/>
      <c r="D116" s="12"/>
      <c r="E116" s="12"/>
      <c r="F116" s="20" t="s">
        <v>165</v>
      </c>
      <c r="G116" s="20" t="str">
        <f t="shared" ref="G116:G119" si="19">"男"</f>
        <v>男</v>
      </c>
      <c r="H116" s="2" t="s">
        <v>166</v>
      </c>
      <c r="I116" s="20">
        <v>57.81</v>
      </c>
      <c r="J116" s="21">
        <v>6</v>
      </c>
      <c r="K116" s="16" t="s">
        <v>167</v>
      </c>
      <c r="L116"/>
    </row>
    <row r="117" s="2" customFormat="1" ht="24" customHeight="1" spans="1:12">
      <c r="A117" s="12">
        <v>114</v>
      </c>
      <c r="B117" s="12" t="s">
        <v>13</v>
      </c>
      <c r="C117" s="12" t="s">
        <v>168</v>
      </c>
      <c r="D117" s="12" t="s">
        <v>169</v>
      </c>
      <c r="E117" s="12">
        <v>1</v>
      </c>
      <c r="F117" s="12" t="s">
        <v>170</v>
      </c>
      <c r="G117" s="12" t="str">
        <f t="shared" ref="G117:G125" si="20">"女"</f>
        <v>女</v>
      </c>
      <c r="H117" s="12" t="s">
        <v>171</v>
      </c>
      <c r="I117" s="14">
        <v>76.35</v>
      </c>
      <c r="J117" s="15">
        <v>1</v>
      </c>
      <c r="K117" s="16"/>
      <c r="L117"/>
    </row>
    <row r="118" s="2" customFormat="1" ht="24" customHeight="1" spans="1:12">
      <c r="A118" s="12">
        <v>115</v>
      </c>
      <c r="B118" s="12"/>
      <c r="C118" s="12" t="s">
        <v>168</v>
      </c>
      <c r="D118" s="12" t="s">
        <v>169</v>
      </c>
      <c r="E118" s="12"/>
      <c r="F118" s="12" t="s">
        <v>172</v>
      </c>
      <c r="G118" s="12" t="str">
        <f t="shared" si="19"/>
        <v>男</v>
      </c>
      <c r="H118" s="12" t="s">
        <v>173</v>
      </c>
      <c r="I118" s="14">
        <v>75.75</v>
      </c>
      <c r="J118" s="15">
        <v>2</v>
      </c>
      <c r="K118" s="16"/>
      <c r="L118"/>
    </row>
    <row r="119" s="2" customFormat="1" ht="24" customHeight="1" spans="1:12">
      <c r="A119" s="12">
        <v>116</v>
      </c>
      <c r="B119" s="12"/>
      <c r="C119" s="12" t="s">
        <v>168</v>
      </c>
      <c r="D119" s="12" t="s">
        <v>169</v>
      </c>
      <c r="E119" s="12"/>
      <c r="F119" s="12" t="s">
        <v>174</v>
      </c>
      <c r="G119" s="12" t="str">
        <f t="shared" si="19"/>
        <v>男</v>
      </c>
      <c r="H119" s="12" t="s">
        <v>175</v>
      </c>
      <c r="I119" s="14">
        <v>67.43</v>
      </c>
      <c r="J119" s="15">
        <v>4</v>
      </c>
      <c r="K119" s="16"/>
      <c r="L119"/>
    </row>
    <row r="120" s="2" customFormat="1" ht="24" customHeight="1" spans="1:12">
      <c r="A120" s="12">
        <v>117</v>
      </c>
      <c r="B120" s="12"/>
      <c r="C120" s="12" t="s">
        <v>168</v>
      </c>
      <c r="D120" s="12" t="s">
        <v>169</v>
      </c>
      <c r="E120" s="12"/>
      <c r="F120" s="12" t="s">
        <v>176</v>
      </c>
      <c r="G120" s="12" t="str">
        <f t="shared" si="20"/>
        <v>女</v>
      </c>
      <c r="H120" s="12" t="s">
        <v>177</v>
      </c>
      <c r="I120" s="14">
        <v>61.78</v>
      </c>
      <c r="J120" s="15">
        <v>5</v>
      </c>
      <c r="K120" s="16"/>
      <c r="L120"/>
    </row>
    <row r="121" s="2" customFormat="1" ht="25" customHeight="1" spans="1:12">
      <c r="A121" s="12">
        <v>118</v>
      </c>
      <c r="B121" s="12"/>
      <c r="C121" s="12"/>
      <c r="D121" s="12"/>
      <c r="E121" s="12"/>
      <c r="F121" s="20" t="s">
        <v>178</v>
      </c>
      <c r="G121" s="20" t="str">
        <f t="shared" si="20"/>
        <v>女</v>
      </c>
      <c r="H121" s="12" t="s">
        <v>179</v>
      </c>
      <c r="I121" s="20">
        <v>60.79</v>
      </c>
      <c r="J121" s="15">
        <v>7</v>
      </c>
      <c r="K121" s="16" t="s">
        <v>167</v>
      </c>
      <c r="L121"/>
    </row>
    <row r="122" s="2" customFormat="1" ht="25" customHeight="1" spans="1:12">
      <c r="A122" s="12">
        <v>119</v>
      </c>
      <c r="B122" s="13" t="s">
        <v>55</v>
      </c>
      <c r="C122" s="13" t="s">
        <v>180</v>
      </c>
      <c r="D122" s="13" t="str">
        <f t="shared" ref="D122:D126" si="21">"HZRC021"</f>
        <v>HZRC021</v>
      </c>
      <c r="E122" s="13">
        <v>1</v>
      </c>
      <c r="F122" s="12" t="str">
        <f>"李雅清"</f>
        <v>李雅清</v>
      </c>
      <c r="G122" s="12" t="str">
        <f t="shared" si="20"/>
        <v>女</v>
      </c>
      <c r="H122" s="12" t="s">
        <v>181</v>
      </c>
      <c r="I122" s="14" t="s">
        <v>41</v>
      </c>
      <c r="J122" s="15"/>
      <c r="K122" s="16"/>
      <c r="L122"/>
    </row>
    <row r="123" s="2" customFormat="1" ht="25" customHeight="1" spans="1:12">
      <c r="A123" s="12">
        <v>120</v>
      </c>
      <c r="B123" s="17"/>
      <c r="C123" s="17" t="s">
        <v>180</v>
      </c>
      <c r="D123" s="17" t="str">
        <f t="shared" si="21"/>
        <v>HZRC021</v>
      </c>
      <c r="E123" s="17"/>
      <c r="F123" s="12" t="str">
        <f>"姚鑫"</f>
        <v>姚鑫</v>
      </c>
      <c r="G123" s="12" t="str">
        <f t="shared" si="20"/>
        <v>女</v>
      </c>
      <c r="H123" s="12" t="s">
        <v>182</v>
      </c>
      <c r="I123" s="14" t="s">
        <v>41</v>
      </c>
      <c r="J123" s="15"/>
      <c r="K123" s="16"/>
      <c r="L123"/>
    </row>
    <row r="124" s="2" customFormat="1" ht="25" customHeight="1" spans="1:12">
      <c r="A124" s="12">
        <v>121</v>
      </c>
      <c r="B124" s="17"/>
      <c r="C124" s="17" t="s">
        <v>180</v>
      </c>
      <c r="D124" s="17" t="str">
        <f t="shared" si="21"/>
        <v>HZRC021</v>
      </c>
      <c r="E124" s="17"/>
      <c r="F124" s="12" t="str">
        <f>"曾瑶瑶"</f>
        <v>曾瑶瑶</v>
      </c>
      <c r="G124" s="12" t="str">
        <f t="shared" si="20"/>
        <v>女</v>
      </c>
      <c r="H124" s="12" t="s">
        <v>183</v>
      </c>
      <c r="I124" s="14" t="s">
        <v>41</v>
      </c>
      <c r="J124" s="15"/>
      <c r="K124" s="16"/>
      <c r="L124"/>
    </row>
    <row r="125" s="2" customFormat="1" ht="25" customHeight="1" spans="1:12">
      <c r="A125" s="12">
        <v>122</v>
      </c>
      <c r="B125" s="17"/>
      <c r="C125" s="17" t="s">
        <v>180</v>
      </c>
      <c r="D125" s="17" t="str">
        <f t="shared" si="21"/>
        <v>HZRC021</v>
      </c>
      <c r="E125" s="17"/>
      <c r="F125" s="12" t="str">
        <f>"于红"</f>
        <v>于红</v>
      </c>
      <c r="G125" s="12" t="str">
        <f t="shared" si="20"/>
        <v>女</v>
      </c>
      <c r="H125" s="12" t="s">
        <v>184</v>
      </c>
      <c r="I125" s="14" t="s">
        <v>41</v>
      </c>
      <c r="J125" s="15"/>
      <c r="K125" s="16"/>
      <c r="L125"/>
    </row>
    <row r="126" s="2" customFormat="1" ht="25" customHeight="1" spans="1:12">
      <c r="A126" s="12">
        <v>123</v>
      </c>
      <c r="B126" s="17"/>
      <c r="C126" s="17" t="s">
        <v>180</v>
      </c>
      <c r="D126" s="17" t="str">
        <f t="shared" si="21"/>
        <v>HZRC021</v>
      </c>
      <c r="E126" s="17"/>
      <c r="F126" s="12" t="str">
        <f>"黄文林"</f>
        <v>黄文林</v>
      </c>
      <c r="G126" s="12" t="str">
        <f t="shared" ref="G126:G131" si="22">"男"</f>
        <v>男</v>
      </c>
      <c r="H126" s="12" t="s">
        <v>185</v>
      </c>
      <c r="I126" s="14" t="s">
        <v>41</v>
      </c>
      <c r="J126" s="15"/>
      <c r="K126" s="16"/>
      <c r="L126"/>
    </row>
    <row r="127" s="2" customFormat="1" ht="25" customHeight="1" spans="1:12">
      <c r="A127" s="12">
        <v>124</v>
      </c>
      <c r="B127" s="13" t="s">
        <v>13</v>
      </c>
      <c r="C127" s="13" t="s">
        <v>186</v>
      </c>
      <c r="D127" s="13" t="str">
        <f>"HZRC022"</f>
        <v>HZRC022</v>
      </c>
      <c r="E127" s="13">
        <v>1</v>
      </c>
      <c r="F127" s="12" t="str">
        <f>"潘吴越"</f>
        <v>潘吴越</v>
      </c>
      <c r="G127" s="12" t="str">
        <f>"女"</f>
        <v>女</v>
      </c>
      <c r="H127" s="12" t="s">
        <v>187</v>
      </c>
      <c r="I127" s="14" t="s">
        <v>41</v>
      </c>
      <c r="J127" s="15"/>
      <c r="K127" s="16"/>
      <c r="L127"/>
    </row>
    <row r="128" s="2" customFormat="1" ht="25" customHeight="1" spans="1:12">
      <c r="A128" s="12">
        <v>125</v>
      </c>
      <c r="B128" s="17"/>
      <c r="C128" s="17" t="s">
        <v>186</v>
      </c>
      <c r="D128" s="17" t="str">
        <f>"HZRC022"</f>
        <v>HZRC022</v>
      </c>
      <c r="E128" s="17"/>
      <c r="F128" s="12" t="str">
        <f>"周阳"</f>
        <v>周阳</v>
      </c>
      <c r="G128" s="12" t="str">
        <f t="shared" si="22"/>
        <v>男</v>
      </c>
      <c r="H128" s="12" t="s">
        <v>188</v>
      </c>
      <c r="I128" s="14" t="s">
        <v>41</v>
      </c>
      <c r="J128" s="15"/>
      <c r="K128" s="16"/>
      <c r="L128"/>
    </row>
    <row r="129" s="2" customFormat="1" ht="25" customHeight="1" spans="1:12">
      <c r="A129" s="12">
        <v>126</v>
      </c>
      <c r="B129" s="19" t="s">
        <v>26</v>
      </c>
      <c r="C129" s="19" t="s">
        <v>186</v>
      </c>
      <c r="D129" s="19" t="str">
        <f t="shared" ref="D129:D131" si="23">"HZRC023"</f>
        <v>HZRC023</v>
      </c>
      <c r="E129" s="19">
        <v>1</v>
      </c>
      <c r="F129" s="12" t="str">
        <f>"叶张强"</f>
        <v>叶张强</v>
      </c>
      <c r="G129" s="12" t="str">
        <f t="shared" si="22"/>
        <v>男</v>
      </c>
      <c r="H129" s="12" t="s">
        <v>189</v>
      </c>
      <c r="I129" s="14" t="s">
        <v>41</v>
      </c>
      <c r="J129" s="15"/>
      <c r="K129" s="16"/>
      <c r="L129"/>
    </row>
    <row r="130" s="2" customFormat="1" ht="25" customHeight="1" spans="1:12">
      <c r="A130" s="12">
        <v>127</v>
      </c>
      <c r="B130" s="12"/>
      <c r="C130" s="12" t="s">
        <v>186</v>
      </c>
      <c r="D130" s="12" t="str">
        <f t="shared" si="23"/>
        <v>HZRC023</v>
      </c>
      <c r="E130" s="12"/>
      <c r="F130" s="12" t="str">
        <f>"马健群"</f>
        <v>马健群</v>
      </c>
      <c r="G130" s="12" t="str">
        <f t="shared" si="22"/>
        <v>男</v>
      </c>
      <c r="H130" s="12" t="s">
        <v>190</v>
      </c>
      <c r="I130" s="14" t="s">
        <v>41</v>
      </c>
      <c r="J130" s="15"/>
      <c r="K130" s="16"/>
      <c r="L130"/>
    </row>
    <row r="131" s="2" customFormat="1" ht="25" customHeight="1" spans="1:12">
      <c r="A131" s="12">
        <v>128</v>
      </c>
      <c r="B131" s="12"/>
      <c r="C131" s="12" t="s">
        <v>186</v>
      </c>
      <c r="D131" s="12" t="str">
        <f t="shared" si="23"/>
        <v>HZRC023</v>
      </c>
      <c r="E131" s="12"/>
      <c r="F131" s="12" t="str">
        <f>"孟诚志"</f>
        <v>孟诚志</v>
      </c>
      <c r="G131" s="12" t="str">
        <f t="shared" si="22"/>
        <v>男</v>
      </c>
      <c r="H131" s="12" t="s">
        <v>191</v>
      </c>
      <c r="I131" s="14" t="s">
        <v>41</v>
      </c>
      <c r="J131" s="15"/>
      <c r="K131" s="16"/>
      <c r="L131"/>
    </row>
    <row r="132" s="2" customFormat="1" ht="25" customHeight="1" spans="1:12">
      <c r="A132" s="12">
        <v>129</v>
      </c>
      <c r="B132" s="13" t="s">
        <v>13</v>
      </c>
      <c r="C132" s="13" t="s">
        <v>192</v>
      </c>
      <c r="D132" s="13" t="str">
        <f t="shared" ref="D132:D138" si="24">"HZRC024"</f>
        <v>HZRC024</v>
      </c>
      <c r="E132" s="13">
        <v>1</v>
      </c>
      <c r="F132" s="12" t="str">
        <f>"程柔"</f>
        <v>程柔</v>
      </c>
      <c r="G132" s="12" t="str">
        <f t="shared" ref="G132:G141" si="25">"女"</f>
        <v>女</v>
      </c>
      <c r="H132" s="12" t="s">
        <v>193</v>
      </c>
      <c r="I132" s="14" t="s">
        <v>41</v>
      </c>
      <c r="J132" s="15"/>
      <c r="K132" s="16"/>
      <c r="L132"/>
    </row>
    <row r="133" s="2" customFormat="1" ht="25" customHeight="1" spans="1:12">
      <c r="A133" s="12">
        <v>130</v>
      </c>
      <c r="B133" s="17"/>
      <c r="C133" s="17" t="s">
        <v>192</v>
      </c>
      <c r="D133" s="17" t="str">
        <f t="shared" si="24"/>
        <v>HZRC024</v>
      </c>
      <c r="E133" s="17"/>
      <c r="F133" s="12" t="str">
        <f>"刘洁"</f>
        <v>刘洁</v>
      </c>
      <c r="G133" s="12" t="str">
        <f t="shared" si="25"/>
        <v>女</v>
      </c>
      <c r="H133" s="12" t="s">
        <v>194</v>
      </c>
      <c r="I133" s="14" t="s">
        <v>41</v>
      </c>
      <c r="J133" s="15"/>
      <c r="K133" s="16"/>
      <c r="L133"/>
    </row>
    <row r="134" s="2" customFormat="1" ht="25" customHeight="1" spans="1:12">
      <c r="A134" s="12">
        <v>131</v>
      </c>
      <c r="B134" s="17"/>
      <c r="C134" s="17" t="s">
        <v>192</v>
      </c>
      <c r="D134" s="17" t="str">
        <f t="shared" si="24"/>
        <v>HZRC024</v>
      </c>
      <c r="E134" s="17"/>
      <c r="F134" s="12" t="str">
        <f>"周君宝"</f>
        <v>周君宝</v>
      </c>
      <c r="G134" s="12" t="str">
        <f>"男"</f>
        <v>男</v>
      </c>
      <c r="H134" s="12" t="s">
        <v>195</v>
      </c>
      <c r="I134" s="14" t="s">
        <v>41</v>
      </c>
      <c r="J134" s="15"/>
      <c r="K134" s="16"/>
      <c r="L134"/>
    </row>
    <row r="135" s="2" customFormat="1" ht="25" customHeight="1" spans="1:12">
      <c r="A135" s="12">
        <v>132</v>
      </c>
      <c r="B135" s="17"/>
      <c r="C135" s="17" t="s">
        <v>192</v>
      </c>
      <c r="D135" s="17" t="str">
        <f t="shared" si="24"/>
        <v>HZRC024</v>
      </c>
      <c r="E135" s="17"/>
      <c r="F135" s="12" t="str">
        <f>"蔡君"</f>
        <v>蔡君</v>
      </c>
      <c r="G135" s="12" t="str">
        <f>"男"</f>
        <v>男</v>
      </c>
      <c r="H135" s="12" t="s">
        <v>196</v>
      </c>
      <c r="I135" s="14" t="s">
        <v>41</v>
      </c>
      <c r="J135" s="15"/>
      <c r="K135" s="16"/>
      <c r="L135"/>
    </row>
    <row r="136" s="2" customFormat="1" ht="25" customHeight="1" spans="1:12">
      <c r="A136" s="12">
        <v>133</v>
      </c>
      <c r="B136" s="17"/>
      <c r="C136" s="17" t="s">
        <v>192</v>
      </c>
      <c r="D136" s="17" t="str">
        <f t="shared" si="24"/>
        <v>HZRC024</v>
      </c>
      <c r="E136" s="17"/>
      <c r="F136" s="12" t="str">
        <f>"曹萌萌"</f>
        <v>曹萌萌</v>
      </c>
      <c r="G136" s="12" t="str">
        <f t="shared" si="25"/>
        <v>女</v>
      </c>
      <c r="H136" s="12" t="s">
        <v>197</v>
      </c>
      <c r="I136" s="14" t="s">
        <v>41</v>
      </c>
      <c r="J136" s="15"/>
      <c r="K136" s="16"/>
      <c r="L136"/>
    </row>
    <row r="137" s="2" customFormat="1" ht="25" customHeight="1" spans="1:12">
      <c r="A137" s="12">
        <v>134</v>
      </c>
      <c r="B137" s="17"/>
      <c r="C137" s="17" t="s">
        <v>192</v>
      </c>
      <c r="D137" s="17" t="str">
        <f t="shared" si="24"/>
        <v>HZRC024</v>
      </c>
      <c r="E137" s="17"/>
      <c r="F137" s="12" t="str">
        <f>"丁雪薇"</f>
        <v>丁雪薇</v>
      </c>
      <c r="G137" s="12" t="str">
        <f t="shared" si="25"/>
        <v>女</v>
      </c>
      <c r="H137" s="12" t="s">
        <v>198</v>
      </c>
      <c r="I137" s="14" t="s">
        <v>41</v>
      </c>
      <c r="J137" s="15"/>
      <c r="K137" s="16"/>
      <c r="L137"/>
    </row>
    <row r="138" s="2" customFormat="1" ht="25" customHeight="1" spans="1:12">
      <c r="A138" s="12">
        <v>135</v>
      </c>
      <c r="B138" s="18"/>
      <c r="C138" s="18" t="s">
        <v>192</v>
      </c>
      <c r="D138" s="18" t="str">
        <f t="shared" si="24"/>
        <v>HZRC024</v>
      </c>
      <c r="E138" s="18"/>
      <c r="F138" s="12" t="str">
        <f>"陈嘉琳"</f>
        <v>陈嘉琳</v>
      </c>
      <c r="G138" s="12" t="str">
        <f t="shared" si="25"/>
        <v>女</v>
      </c>
      <c r="H138" s="12" t="s">
        <v>63</v>
      </c>
      <c r="I138" s="14" t="s">
        <v>41</v>
      </c>
      <c r="J138" s="15"/>
      <c r="K138" s="16"/>
      <c r="L138"/>
    </row>
    <row r="139" s="2" customFormat="1" ht="25" customHeight="1" spans="1:12">
      <c r="A139" s="12">
        <v>136</v>
      </c>
      <c r="B139" s="12" t="s">
        <v>38</v>
      </c>
      <c r="C139" s="12" t="s">
        <v>192</v>
      </c>
      <c r="D139" s="12" t="str">
        <f t="shared" ref="D139:D141" si="26">"HZRC025"</f>
        <v>HZRC025</v>
      </c>
      <c r="E139" s="12">
        <v>1</v>
      </c>
      <c r="F139" s="12" t="str">
        <f>"付妍"</f>
        <v>付妍</v>
      </c>
      <c r="G139" s="12" t="str">
        <f t="shared" si="25"/>
        <v>女</v>
      </c>
      <c r="H139" s="12" t="s">
        <v>199</v>
      </c>
      <c r="I139" s="14" t="s">
        <v>41</v>
      </c>
      <c r="J139" s="15"/>
      <c r="K139" s="16"/>
      <c r="L139"/>
    </row>
    <row r="140" s="2" customFormat="1" ht="25" customHeight="1" spans="1:12">
      <c r="A140" s="12">
        <v>137</v>
      </c>
      <c r="B140" s="12"/>
      <c r="C140" s="12" t="s">
        <v>192</v>
      </c>
      <c r="D140" s="12" t="str">
        <f t="shared" si="26"/>
        <v>HZRC025</v>
      </c>
      <c r="E140" s="12"/>
      <c r="F140" s="12" t="str">
        <f>"王怡琳"</f>
        <v>王怡琳</v>
      </c>
      <c r="G140" s="12" t="str">
        <f t="shared" si="25"/>
        <v>女</v>
      </c>
      <c r="H140" s="12" t="s">
        <v>200</v>
      </c>
      <c r="I140" s="14" t="s">
        <v>41</v>
      </c>
      <c r="J140" s="15"/>
      <c r="K140" s="16"/>
      <c r="L140"/>
    </row>
    <row r="141" s="2" customFormat="1" ht="25" customHeight="1" spans="1:12">
      <c r="A141" s="12">
        <v>138</v>
      </c>
      <c r="B141" s="12"/>
      <c r="C141" s="12" t="s">
        <v>192</v>
      </c>
      <c r="D141" s="12" t="str">
        <f t="shared" si="26"/>
        <v>HZRC025</v>
      </c>
      <c r="E141" s="12"/>
      <c r="F141" s="12" t="str">
        <f>"丁海燕"</f>
        <v>丁海燕</v>
      </c>
      <c r="G141" s="12" t="str">
        <f t="shared" si="25"/>
        <v>女</v>
      </c>
      <c r="H141" s="12" t="s">
        <v>201</v>
      </c>
      <c r="I141" s="14" t="s">
        <v>41</v>
      </c>
      <c r="J141" s="15"/>
      <c r="K141" s="16"/>
      <c r="L141"/>
    </row>
    <row r="142" s="2" customFormat="1" ht="25" customHeight="1" spans="1:12">
      <c r="A142" s="12">
        <v>139</v>
      </c>
      <c r="B142" s="13" t="s">
        <v>113</v>
      </c>
      <c r="C142" s="13" t="s">
        <v>202</v>
      </c>
      <c r="D142" s="13" t="str">
        <f t="shared" ref="D142:D147" si="27">"HZRC026"</f>
        <v>HZRC026</v>
      </c>
      <c r="E142" s="13">
        <v>1</v>
      </c>
      <c r="F142" s="12" t="str">
        <f>"段明新"</f>
        <v>段明新</v>
      </c>
      <c r="G142" s="12" t="str">
        <f>"男"</f>
        <v>男</v>
      </c>
      <c r="H142" s="12" t="s">
        <v>203</v>
      </c>
      <c r="I142" s="14" t="s">
        <v>41</v>
      </c>
      <c r="J142" s="15"/>
      <c r="K142" s="16"/>
      <c r="L142"/>
    </row>
    <row r="143" s="2" customFormat="1" ht="25" customHeight="1" spans="1:12">
      <c r="A143" s="12">
        <v>140</v>
      </c>
      <c r="B143" s="17"/>
      <c r="C143" s="17" t="s">
        <v>202</v>
      </c>
      <c r="D143" s="17" t="str">
        <f t="shared" si="27"/>
        <v>HZRC026</v>
      </c>
      <c r="E143" s="17"/>
      <c r="F143" s="12" t="str">
        <f>"吴霄霄"</f>
        <v>吴霄霄</v>
      </c>
      <c r="G143" s="12" t="str">
        <f t="shared" ref="G143:G147" si="28">"女"</f>
        <v>女</v>
      </c>
      <c r="H143" s="12" t="s">
        <v>204</v>
      </c>
      <c r="I143" s="14" t="s">
        <v>41</v>
      </c>
      <c r="J143" s="15"/>
      <c r="K143" s="16"/>
      <c r="L143"/>
    </row>
    <row r="144" s="2" customFormat="1" ht="25" customHeight="1" spans="1:12">
      <c r="A144" s="12">
        <v>141</v>
      </c>
      <c r="B144" s="17"/>
      <c r="C144" s="17" t="s">
        <v>202</v>
      </c>
      <c r="D144" s="17" t="str">
        <f t="shared" si="27"/>
        <v>HZRC026</v>
      </c>
      <c r="E144" s="17"/>
      <c r="F144" s="12" t="str">
        <f>"李金金"</f>
        <v>李金金</v>
      </c>
      <c r="G144" s="12" t="str">
        <f t="shared" si="28"/>
        <v>女</v>
      </c>
      <c r="H144" s="12" t="s">
        <v>205</v>
      </c>
      <c r="I144" s="14" t="s">
        <v>41</v>
      </c>
      <c r="J144" s="15"/>
      <c r="K144" s="16"/>
      <c r="L144"/>
    </row>
    <row r="145" s="2" customFormat="1" ht="25" customHeight="1" spans="1:12">
      <c r="A145" s="12">
        <v>142</v>
      </c>
      <c r="B145" s="17"/>
      <c r="C145" s="17" t="s">
        <v>202</v>
      </c>
      <c r="D145" s="17" t="str">
        <f t="shared" si="27"/>
        <v>HZRC026</v>
      </c>
      <c r="E145" s="17"/>
      <c r="F145" s="12" t="str">
        <f>"张蕊"</f>
        <v>张蕊</v>
      </c>
      <c r="G145" s="12" t="str">
        <f t="shared" si="28"/>
        <v>女</v>
      </c>
      <c r="H145" s="12" t="s">
        <v>206</v>
      </c>
      <c r="I145" s="14" t="s">
        <v>41</v>
      </c>
      <c r="J145" s="15"/>
      <c r="K145" s="16"/>
      <c r="L145"/>
    </row>
    <row r="146" s="2" customFormat="1" ht="24" customHeight="1" spans="1:12">
      <c r="A146" s="12">
        <v>143</v>
      </c>
      <c r="B146" s="17"/>
      <c r="C146" s="17" t="s">
        <v>202</v>
      </c>
      <c r="D146" s="17" t="str">
        <f t="shared" si="27"/>
        <v>HZRC026</v>
      </c>
      <c r="E146" s="17"/>
      <c r="F146" s="12" t="str">
        <f>"蒋环琪"</f>
        <v>蒋环琪</v>
      </c>
      <c r="G146" s="12" t="str">
        <f t="shared" si="28"/>
        <v>女</v>
      </c>
      <c r="H146" s="12" t="s">
        <v>207</v>
      </c>
      <c r="I146" s="14" t="s">
        <v>41</v>
      </c>
      <c r="J146" s="15"/>
      <c r="K146" s="16"/>
      <c r="L146"/>
    </row>
    <row r="147" s="2" customFormat="1" ht="24" customHeight="1" spans="1:12">
      <c r="A147" s="12">
        <v>144</v>
      </c>
      <c r="B147" s="18"/>
      <c r="C147" s="18" t="s">
        <v>202</v>
      </c>
      <c r="D147" s="18" t="str">
        <f t="shared" si="27"/>
        <v>HZRC026</v>
      </c>
      <c r="E147" s="18"/>
      <c r="F147" s="12" t="str">
        <f>"周娜"</f>
        <v>周娜</v>
      </c>
      <c r="G147" s="12" t="str">
        <f t="shared" si="28"/>
        <v>女</v>
      </c>
      <c r="H147" s="12" t="s">
        <v>208</v>
      </c>
      <c r="I147" s="14" t="s">
        <v>41</v>
      </c>
      <c r="J147" s="15"/>
      <c r="K147" s="16"/>
      <c r="L147"/>
    </row>
    <row r="148" s="2" customFormat="1" ht="24" customHeight="1" spans="1:12">
      <c r="A148" s="12">
        <v>145</v>
      </c>
      <c r="B148" s="13" t="s">
        <v>55</v>
      </c>
      <c r="C148" s="13" t="s">
        <v>202</v>
      </c>
      <c r="D148" s="13" t="s">
        <v>209</v>
      </c>
      <c r="E148" s="13">
        <v>1</v>
      </c>
      <c r="F148" s="12" t="s">
        <v>210</v>
      </c>
      <c r="G148" s="12" t="str">
        <f>"男"</f>
        <v>男</v>
      </c>
      <c r="H148" s="12" t="s">
        <v>211</v>
      </c>
      <c r="I148" s="14">
        <v>82.98</v>
      </c>
      <c r="J148" s="15">
        <v>1</v>
      </c>
      <c r="K148" s="16"/>
      <c r="L148"/>
    </row>
    <row r="149" s="2" customFormat="1" ht="24" customHeight="1" spans="1:12">
      <c r="A149" s="12">
        <v>146</v>
      </c>
      <c r="B149" s="17"/>
      <c r="C149" s="17" t="s">
        <v>202</v>
      </c>
      <c r="D149" s="17" t="s">
        <v>209</v>
      </c>
      <c r="E149" s="17"/>
      <c r="F149" s="12" t="s">
        <v>212</v>
      </c>
      <c r="G149" s="12" t="str">
        <f t="shared" ref="G149:G152" si="29">"女"</f>
        <v>女</v>
      </c>
      <c r="H149" s="12" t="s">
        <v>213</v>
      </c>
      <c r="I149" s="14">
        <v>63.35</v>
      </c>
      <c r="J149" s="15">
        <v>3</v>
      </c>
      <c r="K149" s="16"/>
      <c r="L149"/>
    </row>
    <row r="150" s="2" customFormat="1" ht="24" customHeight="1" spans="1:12">
      <c r="A150" s="12">
        <v>147</v>
      </c>
      <c r="B150" s="17"/>
      <c r="C150" s="17" t="s">
        <v>202</v>
      </c>
      <c r="D150" s="17" t="s">
        <v>209</v>
      </c>
      <c r="E150" s="17"/>
      <c r="F150" s="12" t="s">
        <v>214</v>
      </c>
      <c r="G150" s="12" t="str">
        <f t="shared" si="29"/>
        <v>女</v>
      </c>
      <c r="H150" s="12" t="s">
        <v>215</v>
      </c>
      <c r="I150" s="14">
        <v>62.69</v>
      </c>
      <c r="J150" s="15">
        <v>4</v>
      </c>
      <c r="K150" s="16"/>
      <c r="L150"/>
    </row>
    <row r="151" s="2" customFormat="1" ht="24" customHeight="1" spans="1:12">
      <c r="A151" s="12">
        <v>148</v>
      </c>
      <c r="B151" s="17"/>
      <c r="C151" s="17" t="s">
        <v>202</v>
      </c>
      <c r="D151" s="17" t="s">
        <v>209</v>
      </c>
      <c r="E151" s="17"/>
      <c r="F151" s="12" t="s">
        <v>216</v>
      </c>
      <c r="G151" s="12" t="str">
        <f>"男"</f>
        <v>男</v>
      </c>
      <c r="H151" s="12" t="s">
        <v>217</v>
      </c>
      <c r="I151" s="14">
        <v>62.2</v>
      </c>
      <c r="J151" s="15">
        <v>5</v>
      </c>
      <c r="K151" s="22"/>
      <c r="L151"/>
    </row>
    <row r="152" s="2" customFormat="1" ht="22" customHeight="1" spans="1:12">
      <c r="A152" s="12">
        <v>149</v>
      </c>
      <c r="B152" s="18"/>
      <c r="C152" s="18"/>
      <c r="D152" s="18"/>
      <c r="E152" s="18"/>
      <c r="F152" s="12" t="s">
        <v>218</v>
      </c>
      <c r="G152" s="12" t="str">
        <f t="shared" si="29"/>
        <v>女</v>
      </c>
      <c r="H152" s="12" t="s">
        <v>219</v>
      </c>
      <c r="I152" s="12">
        <v>60.76</v>
      </c>
      <c r="J152" s="12">
        <v>6</v>
      </c>
      <c r="K152" s="12" t="s">
        <v>167</v>
      </c>
      <c r="L152"/>
    </row>
  </sheetData>
  <autoFilter xmlns:etc="http://www.wps.cn/officeDocument/2017/etCustomData" ref="A3:K152" etc:filterBottomFollowUsedRange="0">
    <extLst/>
  </autoFilter>
  <mergeCells count="93">
    <mergeCell ref="A2:K2"/>
    <mergeCell ref="B4:B8"/>
    <mergeCell ref="B9:B13"/>
    <mergeCell ref="B14:B27"/>
    <mergeCell ref="B28:B30"/>
    <mergeCell ref="B31:B54"/>
    <mergeCell ref="B55:B66"/>
    <mergeCell ref="B67:B70"/>
    <mergeCell ref="B71:B78"/>
    <mergeCell ref="B79:B81"/>
    <mergeCell ref="B82:B84"/>
    <mergeCell ref="B85:B87"/>
    <mergeCell ref="B88:B97"/>
    <mergeCell ref="B98:B103"/>
    <mergeCell ref="B104:B111"/>
    <mergeCell ref="B112:B116"/>
    <mergeCell ref="B117:B121"/>
    <mergeCell ref="B122:B126"/>
    <mergeCell ref="B127:B128"/>
    <mergeCell ref="B129:B131"/>
    <mergeCell ref="B132:B138"/>
    <mergeCell ref="B139:B141"/>
    <mergeCell ref="B142:B147"/>
    <mergeCell ref="B148:B152"/>
    <mergeCell ref="C4:C8"/>
    <mergeCell ref="C9:C13"/>
    <mergeCell ref="C14:C27"/>
    <mergeCell ref="C28:C30"/>
    <mergeCell ref="C31:C54"/>
    <mergeCell ref="C55:C66"/>
    <mergeCell ref="C67:C70"/>
    <mergeCell ref="C71:C78"/>
    <mergeCell ref="C79:C81"/>
    <mergeCell ref="C82:C84"/>
    <mergeCell ref="C85:C87"/>
    <mergeCell ref="C88:C97"/>
    <mergeCell ref="C98:C103"/>
    <mergeCell ref="C104:C111"/>
    <mergeCell ref="C112:C116"/>
    <mergeCell ref="C117:C121"/>
    <mergeCell ref="C122:C126"/>
    <mergeCell ref="C127:C128"/>
    <mergeCell ref="C129:C131"/>
    <mergeCell ref="C132:C138"/>
    <mergeCell ref="C139:C141"/>
    <mergeCell ref="C142:C147"/>
    <mergeCell ref="C148:C152"/>
    <mergeCell ref="D4:D8"/>
    <mergeCell ref="D9:D13"/>
    <mergeCell ref="D14:D27"/>
    <mergeCell ref="D28:D30"/>
    <mergeCell ref="D31:D54"/>
    <mergeCell ref="D55:D66"/>
    <mergeCell ref="D67:D70"/>
    <mergeCell ref="D71:D78"/>
    <mergeCell ref="D79:D81"/>
    <mergeCell ref="D82:D84"/>
    <mergeCell ref="D85:D87"/>
    <mergeCell ref="D88:D97"/>
    <mergeCell ref="D98:D103"/>
    <mergeCell ref="D104:D111"/>
    <mergeCell ref="D112:D116"/>
    <mergeCell ref="D117:D121"/>
    <mergeCell ref="D122:D126"/>
    <mergeCell ref="D127:D128"/>
    <mergeCell ref="D129:D131"/>
    <mergeCell ref="D132:D138"/>
    <mergeCell ref="D139:D141"/>
    <mergeCell ref="D142:D147"/>
    <mergeCell ref="D148:D152"/>
    <mergeCell ref="E4:E8"/>
    <mergeCell ref="E9:E13"/>
    <mergeCell ref="E14:E27"/>
    <mergeCell ref="E28:E30"/>
    <mergeCell ref="E31:E54"/>
    <mergeCell ref="E55:E66"/>
    <mergeCell ref="E67:E70"/>
    <mergeCell ref="E71:E78"/>
    <mergeCell ref="E79:E81"/>
    <mergeCell ref="E82:E84"/>
    <mergeCell ref="E85:E87"/>
    <mergeCell ref="E88:E97"/>
    <mergeCell ref="E98:E103"/>
    <mergeCell ref="E104:E111"/>
    <mergeCell ref="E112:E116"/>
    <mergeCell ref="E117:E121"/>
    <mergeCell ref="E122:E126"/>
    <mergeCell ref="E127:E128"/>
    <mergeCell ref="E129:E131"/>
    <mergeCell ref="E132:E138"/>
    <mergeCell ref="E139:E141"/>
    <mergeCell ref="E142:E147"/>
    <mergeCell ref="E148:E152"/>
  </mergeCells>
  <pageMargins left="0.751388888888889" right="0.751388888888889" top="0.550694444444444" bottom="0.472222222222222" header="0.5" footer="0.5"/>
  <pageSetup paperSize="9" scale="7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胡阳</cp:lastModifiedBy>
  <dcterms:created xsi:type="dcterms:W3CDTF">2023-06-07T09:56:00Z</dcterms:created>
  <cp:lastPrinted>2023-06-07T16:09:00Z</cp:lastPrinted>
  <dcterms:modified xsi:type="dcterms:W3CDTF">2026-05-07T08:10:16Z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4208FCC72BD448318BE2599D1FFC9B1D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