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测试名单" sheetId="2" r:id="rId1"/>
  </sheets>
  <definedNames>
    <definedName name="_xlnm._FilterDatabase" localSheetId="0" hidden="1">测试名单!$A$2:$I$754</definedName>
  </definedNames>
  <calcPr calcId="125725"/>
</workbook>
</file>

<file path=xl/calcChain.xml><?xml version="1.0" encoding="utf-8"?>
<calcChain xmlns="http://schemas.openxmlformats.org/spreadsheetml/2006/main">
  <c r="E724" i="2"/>
  <c r="E728"/>
  <c r="G754"/>
  <c r="F754"/>
  <c r="E754"/>
  <c r="B754"/>
  <c r="G753"/>
  <c r="F753"/>
  <c r="E753"/>
  <c r="B753"/>
  <c r="G752"/>
  <c r="F752"/>
  <c r="E752"/>
  <c r="B752"/>
  <c r="G751"/>
  <c r="F751"/>
  <c r="E751"/>
  <c r="B751"/>
  <c r="G750"/>
  <c r="F750"/>
  <c r="E750"/>
  <c r="B750"/>
  <c r="G749"/>
  <c r="F749"/>
  <c r="E749"/>
  <c r="B749"/>
  <c r="G748"/>
  <c r="F748"/>
  <c r="E748"/>
  <c r="B748"/>
  <c r="G747"/>
  <c r="F747"/>
  <c r="E747"/>
  <c r="B747"/>
  <c r="G746"/>
  <c r="F746"/>
  <c r="E746"/>
  <c r="B746"/>
  <c r="G745"/>
  <c r="F745"/>
  <c r="E745"/>
  <c r="B745"/>
  <c r="G744"/>
  <c r="F744"/>
  <c r="E744"/>
  <c r="B744"/>
  <c r="G743"/>
  <c r="F743"/>
  <c r="E743"/>
  <c r="B743"/>
  <c r="G742"/>
  <c r="F742"/>
  <c r="E742"/>
  <c r="B742"/>
  <c r="G741"/>
  <c r="F741"/>
  <c r="E741"/>
  <c r="B741"/>
  <c r="G740"/>
  <c r="F740"/>
  <c r="E740"/>
  <c r="B740"/>
  <c r="G739"/>
  <c r="F739"/>
  <c r="E739"/>
  <c r="B739"/>
  <c r="G738"/>
  <c r="F738"/>
  <c r="E738"/>
  <c r="B738"/>
  <c r="G737"/>
  <c r="F737"/>
  <c r="E737"/>
  <c r="B737"/>
  <c r="G736"/>
  <c r="F736"/>
  <c r="E736"/>
  <c r="B736"/>
  <c r="G735"/>
  <c r="F735"/>
  <c r="E735"/>
  <c r="B735"/>
  <c r="G734"/>
  <c r="F734"/>
  <c r="E734"/>
  <c r="B734"/>
  <c r="G733"/>
  <c r="F733"/>
  <c r="E733"/>
  <c r="B733"/>
  <c r="G732"/>
  <c r="F732"/>
  <c r="E732"/>
  <c r="B732"/>
  <c r="G731"/>
  <c r="F731"/>
  <c r="E731"/>
  <c r="B731"/>
  <c r="G730"/>
  <c r="F730"/>
  <c r="E730"/>
  <c r="B730"/>
  <c r="G729"/>
  <c r="F729"/>
  <c r="E729"/>
  <c r="B729"/>
  <c r="G728"/>
  <c r="F728"/>
  <c r="B728"/>
  <c r="G727"/>
  <c r="F727"/>
  <c r="E727"/>
  <c r="B727"/>
  <c r="G726"/>
  <c r="F726"/>
  <c r="E726"/>
  <c r="B726"/>
  <c r="G725"/>
  <c r="F725"/>
  <c r="E725"/>
  <c r="B725"/>
  <c r="G724"/>
  <c r="F724"/>
  <c r="B724"/>
  <c r="G723"/>
  <c r="F723"/>
  <c r="E723"/>
  <c r="B723"/>
  <c r="G722"/>
  <c r="F722"/>
  <c r="E722"/>
  <c r="B722"/>
  <c r="G721"/>
  <c r="F721"/>
  <c r="E721"/>
  <c r="B721"/>
  <c r="G720"/>
  <c r="F720"/>
  <c r="E720"/>
  <c r="B720"/>
  <c r="G719"/>
  <c r="F719"/>
  <c r="E719"/>
  <c r="B719"/>
  <c r="G718"/>
  <c r="F718"/>
  <c r="E718"/>
  <c r="B718"/>
  <c r="G717"/>
  <c r="F717"/>
  <c r="E717"/>
  <c r="B717"/>
  <c r="G716"/>
  <c r="F716"/>
  <c r="E716"/>
  <c r="B716"/>
  <c r="G715"/>
  <c r="F715"/>
  <c r="E715"/>
  <c r="B715"/>
  <c r="G714"/>
  <c r="F714"/>
  <c r="E714"/>
  <c r="B714"/>
  <c r="G713"/>
  <c r="F713"/>
  <c r="E713"/>
  <c r="B713"/>
  <c r="G712"/>
  <c r="F712"/>
  <c r="E712"/>
  <c r="B712"/>
  <c r="G711"/>
  <c r="F711"/>
  <c r="E711"/>
  <c r="B711"/>
  <c r="G710"/>
  <c r="F710"/>
  <c r="E710"/>
  <c r="B710"/>
  <c r="G709"/>
  <c r="F709"/>
  <c r="E709"/>
  <c r="B709"/>
  <c r="G708"/>
  <c r="F708"/>
  <c r="E708"/>
  <c r="B708"/>
  <c r="G707"/>
  <c r="F707"/>
  <c r="E707"/>
  <c r="B707"/>
  <c r="G706"/>
  <c r="F706"/>
  <c r="E706"/>
  <c r="B706"/>
  <c r="G705"/>
  <c r="F705"/>
  <c r="E705"/>
  <c r="B705"/>
  <c r="G704"/>
  <c r="F704"/>
  <c r="E704"/>
  <c r="B704"/>
  <c r="G703"/>
  <c r="F703"/>
  <c r="E703"/>
  <c r="B703"/>
  <c r="G702"/>
  <c r="F702"/>
  <c r="E702"/>
  <c r="B702"/>
  <c r="G701"/>
  <c r="F701"/>
  <c r="E701"/>
  <c r="B701"/>
  <c r="G700"/>
  <c r="F700"/>
  <c r="E700"/>
  <c r="B700"/>
  <c r="G699"/>
  <c r="F699"/>
  <c r="E699"/>
  <c r="B699"/>
  <c r="G698"/>
  <c r="F698"/>
  <c r="E698"/>
  <c r="B698"/>
  <c r="G697"/>
  <c r="F697"/>
  <c r="E697"/>
  <c r="B697"/>
  <c r="G696"/>
  <c r="F696"/>
  <c r="E696"/>
  <c r="B696"/>
  <c r="G695"/>
  <c r="F695"/>
  <c r="E695"/>
  <c r="B695"/>
  <c r="G694"/>
  <c r="F694"/>
  <c r="E694"/>
  <c r="B694"/>
  <c r="G693"/>
  <c r="F693"/>
  <c r="E693"/>
  <c r="B693"/>
  <c r="G692"/>
  <c r="F692"/>
  <c r="E692"/>
  <c r="B692"/>
  <c r="G691"/>
  <c r="F691"/>
  <c r="E691"/>
  <c r="B691"/>
  <c r="G690"/>
  <c r="F690"/>
  <c r="E690"/>
  <c r="B690"/>
  <c r="G689"/>
  <c r="F689"/>
  <c r="E689"/>
  <c r="B689"/>
  <c r="G688"/>
  <c r="F688"/>
  <c r="E688"/>
  <c r="B688"/>
  <c r="G687"/>
  <c r="F687"/>
  <c r="E687"/>
  <c r="B687"/>
  <c r="G686"/>
  <c r="F686"/>
  <c r="E686"/>
  <c r="B686"/>
  <c r="G685"/>
  <c r="F685"/>
  <c r="E685"/>
  <c r="B685"/>
  <c r="G684"/>
  <c r="F684"/>
  <c r="E684"/>
  <c r="B684"/>
  <c r="G683"/>
  <c r="F683"/>
  <c r="E683"/>
  <c r="B683"/>
  <c r="G682"/>
  <c r="F682"/>
  <c r="E682"/>
  <c r="B682"/>
  <c r="G681"/>
  <c r="F681"/>
  <c r="E681"/>
  <c r="B681"/>
  <c r="G680"/>
  <c r="F680"/>
  <c r="E680"/>
  <c r="B680"/>
  <c r="G679"/>
  <c r="F679"/>
  <c r="E679"/>
  <c r="B679"/>
  <c r="G678"/>
  <c r="F678"/>
  <c r="E678"/>
  <c r="B678"/>
  <c r="G677"/>
  <c r="F677"/>
  <c r="E677"/>
  <c r="B677"/>
  <c r="G676"/>
  <c r="F676"/>
  <c r="E676"/>
  <c r="B676"/>
  <c r="G675"/>
  <c r="F675"/>
  <c r="E675"/>
  <c r="B675"/>
  <c r="G674"/>
  <c r="F674"/>
  <c r="E674"/>
  <c r="B674"/>
  <c r="G673"/>
  <c r="F673"/>
  <c r="E673"/>
  <c r="B673"/>
  <c r="G672"/>
  <c r="F672"/>
  <c r="E672"/>
  <c r="B672"/>
  <c r="G671"/>
  <c r="F671"/>
  <c r="E671"/>
  <c r="B671"/>
  <c r="G670"/>
  <c r="F670"/>
  <c r="E670"/>
  <c r="B670"/>
  <c r="G669"/>
  <c r="F669"/>
  <c r="E669"/>
  <c r="B669"/>
  <c r="G668"/>
  <c r="F668"/>
  <c r="E668"/>
  <c r="B668"/>
  <c r="G667"/>
  <c r="F667"/>
  <c r="E667"/>
  <c r="B667"/>
  <c r="G666"/>
  <c r="F666"/>
  <c r="E666"/>
  <c r="B666"/>
  <c r="G665"/>
  <c r="F665"/>
  <c r="E665"/>
  <c r="B665"/>
  <c r="G664"/>
  <c r="F664"/>
  <c r="E664"/>
  <c r="B664"/>
  <c r="G663"/>
  <c r="F663"/>
  <c r="E663"/>
  <c r="B663"/>
  <c r="G662"/>
  <c r="F662"/>
  <c r="E662"/>
  <c r="B662"/>
  <c r="G661"/>
  <c r="F661"/>
  <c r="E661"/>
  <c r="B661"/>
  <c r="G660"/>
  <c r="F660"/>
  <c r="E660"/>
  <c r="B660"/>
  <c r="G659"/>
  <c r="F659"/>
  <c r="E659"/>
  <c r="B659"/>
  <c r="G658"/>
  <c r="F658"/>
  <c r="E658"/>
  <c r="B658"/>
  <c r="G657"/>
  <c r="F657"/>
  <c r="E657"/>
  <c r="B657"/>
  <c r="G656"/>
  <c r="F656"/>
  <c r="E656"/>
  <c r="B656"/>
  <c r="G655"/>
  <c r="F655"/>
  <c r="E655"/>
  <c r="B655"/>
  <c r="G654"/>
  <c r="F654"/>
  <c r="E654"/>
  <c r="B654"/>
  <c r="G653"/>
  <c r="F653"/>
  <c r="E653"/>
  <c r="B653"/>
  <c r="G652"/>
  <c r="F652"/>
  <c r="E652"/>
  <c r="B652"/>
  <c r="G651"/>
  <c r="F651"/>
  <c r="E651"/>
  <c r="B651"/>
  <c r="G650"/>
  <c r="F650"/>
  <c r="E650"/>
  <c r="B650"/>
  <c r="G649"/>
  <c r="F649"/>
  <c r="E649"/>
  <c r="B649"/>
  <c r="G648"/>
  <c r="F648"/>
  <c r="E648"/>
  <c r="B648"/>
  <c r="G647"/>
  <c r="F647"/>
  <c r="E647"/>
  <c r="B647"/>
  <c r="G646"/>
  <c r="F646"/>
  <c r="E646"/>
  <c r="B646"/>
  <c r="G645"/>
  <c r="F645"/>
  <c r="E645"/>
  <c r="B645"/>
  <c r="G644"/>
  <c r="F644"/>
  <c r="E644"/>
  <c r="B644"/>
  <c r="G643"/>
  <c r="F643"/>
  <c r="E643"/>
  <c r="B643"/>
  <c r="G642"/>
  <c r="F642"/>
  <c r="E642"/>
  <c r="B642"/>
  <c r="G641"/>
  <c r="F641"/>
  <c r="E641"/>
  <c r="B641"/>
  <c r="G640"/>
  <c r="F640"/>
  <c r="E640"/>
  <c r="B640"/>
  <c r="G639"/>
  <c r="F639"/>
  <c r="E639"/>
  <c r="B639"/>
  <c r="G638"/>
  <c r="F638"/>
  <c r="E638"/>
  <c r="B638"/>
  <c r="G637"/>
  <c r="F637"/>
  <c r="E637"/>
  <c r="B637"/>
  <c r="G636"/>
  <c r="F636"/>
  <c r="E636"/>
  <c r="B636"/>
  <c r="G635"/>
  <c r="F635"/>
  <c r="E635"/>
  <c r="B635"/>
  <c r="G634"/>
  <c r="F634"/>
  <c r="E634"/>
  <c r="B634"/>
  <c r="G633"/>
  <c r="F633"/>
  <c r="E633"/>
  <c r="B633"/>
  <c r="G632"/>
  <c r="F632"/>
  <c r="E632"/>
  <c r="B632"/>
  <c r="G631"/>
  <c r="F631"/>
  <c r="E631"/>
  <c r="B631"/>
  <c r="G630"/>
  <c r="F630"/>
  <c r="E630"/>
  <c r="B630"/>
  <c r="G629"/>
  <c r="F629"/>
  <c r="E629"/>
  <c r="B629"/>
  <c r="G628"/>
  <c r="F628"/>
  <c r="E628"/>
  <c r="B628"/>
  <c r="G627"/>
  <c r="F627"/>
  <c r="E627"/>
  <c r="B627"/>
  <c r="G626"/>
  <c r="F626"/>
  <c r="E626"/>
  <c r="B626"/>
  <c r="G625"/>
  <c r="F625"/>
  <c r="E625"/>
  <c r="B625"/>
  <c r="G624"/>
  <c r="F624"/>
  <c r="E624"/>
  <c r="B624"/>
  <c r="G623"/>
  <c r="F623"/>
  <c r="E623"/>
  <c r="B623"/>
  <c r="G622"/>
  <c r="F622"/>
  <c r="E622"/>
  <c r="B622"/>
  <c r="G621"/>
  <c r="F621"/>
  <c r="E621"/>
  <c r="B621"/>
  <c r="G620"/>
  <c r="F620"/>
  <c r="E620"/>
  <c r="B620"/>
  <c r="G619"/>
  <c r="F619"/>
  <c r="E619"/>
  <c r="B619"/>
  <c r="G618"/>
  <c r="F618"/>
  <c r="E618"/>
  <c r="B618"/>
  <c r="G617"/>
  <c r="F617"/>
  <c r="E617"/>
  <c r="B617"/>
  <c r="G616"/>
  <c r="F616"/>
  <c r="E616"/>
  <c r="B616"/>
  <c r="G615"/>
  <c r="F615"/>
  <c r="E615"/>
  <c r="B615"/>
  <c r="G614"/>
  <c r="F614"/>
  <c r="E614"/>
  <c r="B614"/>
  <c r="G613"/>
  <c r="F613"/>
  <c r="E613"/>
  <c r="B613"/>
  <c r="G612"/>
  <c r="F612"/>
  <c r="E612"/>
  <c r="B612"/>
  <c r="G611"/>
  <c r="F611"/>
  <c r="E611"/>
  <c r="B611"/>
  <c r="G610"/>
  <c r="F610"/>
  <c r="E610"/>
  <c r="B610"/>
  <c r="G609"/>
  <c r="F609"/>
  <c r="E609"/>
  <c r="B609"/>
  <c r="G608"/>
  <c r="F608"/>
  <c r="E608"/>
  <c r="B608"/>
  <c r="G607"/>
  <c r="F607"/>
  <c r="E607"/>
  <c r="B607"/>
  <c r="G606"/>
  <c r="F606"/>
  <c r="E606"/>
  <c r="B606"/>
  <c r="G605"/>
  <c r="F605"/>
  <c r="E605"/>
  <c r="B605"/>
  <c r="G604"/>
  <c r="F604"/>
  <c r="E604"/>
  <c r="B604"/>
  <c r="G603"/>
  <c r="F603"/>
  <c r="E603"/>
  <c r="B603"/>
  <c r="G602"/>
  <c r="F602"/>
  <c r="E602"/>
  <c r="B602"/>
  <c r="G601"/>
  <c r="F601"/>
  <c r="E601"/>
  <c r="B601"/>
  <c r="G600"/>
  <c r="F600"/>
  <c r="E600"/>
  <c r="B600"/>
  <c r="G599"/>
  <c r="F599"/>
  <c r="E599"/>
  <c r="B599"/>
  <c r="G598"/>
  <c r="F598"/>
  <c r="E598"/>
  <c r="B598"/>
  <c r="G597"/>
  <c r="F597"/>
  <c r="E597"/>
  <c r="B597"/>
  <c r="G596"/>
  <c r="F596"/>
  <c r="E596"/>
  <c r="B596"/>
  <c r="G595"/>
  <c r="F595"/>
  <c r="E595"/>
  <c r="B595"/>
  <c r="G594"/>
  <c r="F594"/>
  <c r="E594"/>
  <c r="B594"/>
  <c r="G593"/>
  <c r="F593"/>
  <c r="E593"/>
  <c r="B593"/>
  <c r="G592"/>
  <c r="F592"/>
  <c r="E592"/>
  <c r="B592"/>
  <c r="G591"/>
  <c r="F591"/>
  <c r="E591"/>
  <c r="B591"/>
  <c r="G590"/>
  <c r="F590"/>
  <c r="E590"/>
  <c r="B590"/>
  <c r="G589"/>
  <c r="F589"/>
  <c r="E589"/>
  <c r="B589"/>
  <c r="G588"/>
  <c r="F588"/>
  <c r="E588"/>
  <c r="B588"/>
  <c r="G587"/>
  <c r="F587"/>
  <c r="E587"/>
  <c r="B587"/>
  <c r="G586"/>
  <c r="F586"/>
  <c r="E586"/>
  <c r="B586"/>
  <c r="G585"/>
  <c r="F585"/>
  <c r="E585"/>
  <c r="B585"/>
  <c r="G584"/>
  <c r="F584"/>
  <c r="E584"/>
  <c r="B584"/>
  <c r="G583"/>
  <c r="F583"/>
  <c r="E583"/>
  <c r="B583"/>
  <c r="G582"/>
  <c r="F582"/>
  <c r="E582"/>
  <c r="B582"/>
  <c r="G581"/>
  <c r="F581"/>
  <c r="E581"/>
  <c r="B581"/>
  <c r="G580"/>
  <c r="F580"/>
  <c r="E580"/>
  <c r="B580"/>
  <c r="G579"/>
  <c r="F579"/>
  <c r="E579"/>
  <c r="B579"/>
  <c r="G578"/>
  <c r="F578"/>
  <c r="E578"/>
  <c r="B578"/>
  <c r="G577"/>
  <c r="F577"/>
  <c r="E577"/>
  <c r="B577"/>
  <c r="G576"/>
  <c r="F576"/>
  <c r="E576"/>
  <c r="B576"/>
  <c r="G575"/>
  <c r="F575"/>
  <c r="E575"/>
  <c r="B575"/>
  <c r="G574"/>
  <c r="F574"/>
  <c r="E574"/>
  <c r="B574"/>
  <c r="G573"/>
  <c r="F573"/>
  <c r="E573"/>
  <c r="B573"/>
  <c r="G572"/>
  <c r="F572"/>
  <c r="E572"/>
  <c r="B572"/>
  <c r="G571"/>
  <c r="F571"/>
  <c r="E571"/>
  <c r="B571"/>
  <c r="G570"/>
  <c r="F570"/>
  <c r="E570"/>
  <c r="B570"/>
  <c r="G569"/>
  <c r="F569"/>
  <c r="E569"/>
  <c r="B569"/>
  <c r="G568"/>
  <c r="F568"/>
  <c r="E568"/>
  <c r="B568"/>
  <c r="G567"/>
  <c r="F567"/>
  <c r="E567"/>
  <c r="B567"/>
  <c r="G566"/>
  <c r="F566"/>
  <c r="E566"/>
  <c r="B566"/>
  <c r="G565"/>
  <c r="F565"/>
  <c r="E565"/>
  <c r="B565"/>
  <c r="G564"/>
  <c r="F564"/>
  <c r="E564"/>
  <c r="B564"/>
  <c r="G563"/>
  <c r="F563"/>
  <c r="E563"/>
  <c r="B563"/>
  <c r="G562"/>
  <c r="F562"/>
  <c r="E562"/>
  <c r="B562"/>
  <c r="G561"/>
  <c r="F561"/>
  <c r="E561"/>
  <c r="B561"/>
  <c r="G560"/>
  <c r="F560"/>
  <c r="E560"/>
  <c r="B560"/>
  <c r="G559"/>
  <c r="F559"/>
  <c r="E559"/>
  <c r="B559"/>
  <c r="G558"/>
  <c r="F558"/>
  <c r="E558"/>
  <c r="B558"/>
  <c r="G557"/>
  <c r="F557"/>
  <c r="E557"/>
  <c r="B557"/>
  <c r="G556"/>
  <c r="F556"/>
  <c r="E556"/>
  <c r="B556"/>
  <c r="G555"/>
  <c r="F555"/>
  <c r="E555"/>
  <c r="B555"/>
  <c r="G554"/>
  <c r="F554"/>
  <c r="E554"/>
  <c r="B554"/>
  <c r="G553"/>
  <c r="F553"/>
  <c r="E553"/>
  <c r="B553"/>
  <c r="G552"/>
  <c r="F552"/>
  <c r="E552"/>
  <c r="B552"/>
  <c r="G551"/>
  <c r="F551"/>
  <c r="E551"/>
  <c r="B551"/>
  <c r="G550"/>
  <c r="F550"/>
  <c r="E550"/>
  <c r="B550"/>
  <c r="G549"/>
  <c r="F549"/>
  <c r="E549"/>
  <c r="B549"/>
  <c r="G548"/>
  <c r="F548"/>
  <c r="E548"/>
  <c r="B548"/>
  <c r="G547"/>
  <c r="F547"/>
  <c r="E547"/>
  <c r="B547"/>
  <c r="G546"/>
  <c r="F546"/>
  <c r="E546"/>
  <c r="B546"/>
  <c r="G545"/>
  <c r="F545"/>
  <c r="E545"/>
  <c r="B545"/>
  <c r="G544"/>
  <c r="F544"/>
  <c r="E544"/>
  <c r="B544"/>
  <c r="G543"/>
  <c r="F543"/>
  <c r="E543"/>
  <c r="B543"/>
  <c r="G542"/>
  <c r="F542"/>
  <c r="E542"/>
  <c r="B542"/>
  <c r="G541"/>
  <c r="F541"/>
  <c r="E541"/>
  <c r="B541"/>
  <c r="G540"/>
  <c r="F540"/>
  <c r="E540"/>
  <c r="B540"/>
  <c r="G539"/>
  <c r="F539"/>
  <c r="E539"/>
  <c r="B539"/>
  <c r="G538"/>
  <c r="F538"/>
  <c r="E538"/>
  <c r="B538"/>
  <c r="G537"/>
  <c r="F537"/>
  <c r="E537"/>
  <c r="B537"/>
  <c r="G536"/>
  <c r="F536"/>
  <c r="E536"/>
  <c r="B536"/>
  <c r="G535"/>
  <c r="F535"/>
  <c r="E535"/>
  <c r="B535"/>
  <c r="G534"/>
  <c r="F534"/>
  <c r="E534"/>
  <c r="B534"/>
  <c r="G533"/>
  <c r="F533"/>
  <c r="E533"/>
  <c r="B533"/>
  <c r="G532"/>
  <c r="F532"/>
  <c r="E532"/>
  <c r="B532"/>
  <c r="G531"/>
  <c r="F531"/>
  <c r="E531"/>
  <c r="B531"/>
  <c r="G530"/>
  <c r="F530"/>
  <c r="E530"/>
  <c r="B530"/>
  <c r="G529"/>
  <c r="F529"/>
  <c r="E529"/>
  <c r="B529"/>
  <c r="G528"/>
  <c r="F528"/>
  <c r="E528"/>
  <c r="B528"/>
  <c r="G527"/>
  <c r="F527"/>
  <c r="E527"/>
  <c r="B527"/>
  <c r="G526"/>
  <c r="F526"/>
  <c r="E526"/>
  <c r="B526"/>
  <c r="G525"/>
  <c r="F525"/>
  <c r="E525"/>
  <c r="B525"/>
  <c r="G524"/>
  <c r="F524"/>
  <c r="E524"/>
  <c r="B524"/>
  <c r="G523"/>
  <c r="F523"/>
  <c r="E523"/>
  <c r="B523"/>
  <c r="G522"/>
  <c r="F522"/>
  <c r="E522"/>
  <c r="B522"/>
  <c r="G521"/>
  <c r="F521"/>
  <c r="E521"/>
  <c r="B521"/>
  <c r="G520"/>
  <c r="F520"/>
  <c r="E520"/>
  <c r="B520"/>
  <c r="G519"/>
  <c r="F519"/>
  <c r="E519"/>
  <c r="B519"/>
  <c r="G518"/>
  <c r="F518"/>
  <c r="E518"/>
  <c r="B518"/>
  <c r="G517"/>
  <c r="F517"/>
  <c r="E517"/>
  <c r="B517"/>
  <c r="G516"/>
  <c r="F516"/>
  <c r="E516"/>
  <c r="B516"/>
  <c r="G515"/>
  <c r="F515"/>
  <c r="E515"/>
  <c r="B515"/>
  <c r="G514"/>
  <c r="F514"/>
  <c r="E514"/>
  <c r="B514"/>
  <c r="G513"/>
  <c r="F513"/>
  <c r="E513"/>
  <c r="B513"/>
  <c r="G512"/>
  <c r="F512"/>
  <c r="E512"/>
  <c r="B512"/>
  <c r="G511"/>
  <c r="F511"/>
  <c r="E511"/>
  <c r="B511"/>
  <c r="G510"/>
  <c r="F510"/>
  <c r="E510"/>
  <c r="B510"/>
  <c r="G509"/>
  <c r="F509"/>
  <c r="E509"/>
  <c r="B509"/>
  <c r="G508"/>
  <c r="F508"/>
  <c r="E508"/>
  <c r="B508"/>
  <c r="G507"/>
  <c r="F507"/>
  <c r="E507"/>
  <c r="B507"/>
  <c r="G506"/>
  <c r="F506"/>
  <c r="E506"/>
  <c r="B506"/>
  <c r="G505"/>
  <c r="F505"/>
  <c r="E505"/>
  <c r="B505"/>
  <c r="G504"/>
  <c r="F504"/>
  <c r="E504"/>
  <c r="B504"/>
  <c r="G503"/>
  <c r="F503"/>
  <c r="E503"/>
  <c r="B503"/>
  <c r="G502"/>
  <c r="F502"/>
  <c r="E502"/>
  <c r="B502"/>
  <c r="G501"/>
  <c r="F501"/>
  <c r="E501"/>
  <c r="B501"/>
  <c r="G500"/>
  <c r="F500"/>
  <c r="E500"/>
  <c r="B500"/>
  <c r="G499"/>
  <c r="F499"/>
  <c r="E499"/>
  <c r="B499"/>
  <c r="G498"/>
  <c r="F498"/>
  <c r="E498"/>
  <c r="B498"/>
  <c r="G497"/>
  <c r="F497"/>
  <c r="E497"/>
  <c r="B497"/>
  <c r="G496"/>
  <c r="F496"/>
  <c r="E496"/>
  <c r="B496"/>
  <c r="G495"/>
  <c r="F495"/>
  <c r="E495"/>
  <c r="B495"/>
  <c r="G494"/>
  <c r="F494"/>
  <c r="E494"/>
  <c r="B494"/>
  <c r="G493"/>
  <c r="F493"/>
  <c r="E493"/>
  <c r="B493"/>
  <c r="G492"/>
  <c r="F492"/>
  <c r="E492"/>
  <c r="B492"/>
  <c r="G491"/>
  <c r="F491"/>
  <c r="E491"/>
  <c r="B491"/>
  <c r="G490"/>
  <c r="F490"/>
  <c r="E490"/>
  <c r="B490"/>
  <c r="G489"/>
  <c r="F489"/>
  <c r="E489"/>
  <c r="B489"/>
  <c r="G488"/>
  <c r="F488"/>
  <c r="E488"/>
  <c r="B488"/>
  <c r="G487"/>
  <c r="F487"/>
  <c r="E487"/>
  <c r="B487"/>
  <c r="G486"/>
  <c r="F486"/>
  <c r="E486"/>
  <c r="B486"/>
  <c r="G485"/>
  <c r="F485"/>
  <c r="E485"/>
  <c r="B485"/>
  <c r="G484"/>
  <c r="F484"/>
  <c r="E484"/>
  <c r="B484"/>
  <c r="G483"/>
  <c r="F483"/>
  <c r="E483"/>
  <c r="B483"/>
  <c r="G482"/>
  <c r="F482"/>
  <c r="E482"/>
  <c r="B482"/>
  <c r="G481"/>
  <c r="F481"/>
  <c r="E481"/>
  <c r="B481"/>
  <c r="G480"/>
  <c r="F480"/>
  <c r="E480"/>
  <c r="B480"/>
  <c r="G479"/>
  <c r="F479"/>
  <c r="E479"/>
  <c r="B479"/>
  <c r="G478"/>
  <c r="F478"/>
  <c r="E478"/>
  <c r="B478"/>
  <c r="G477"/>
  <c r="F477"/>
  <c r="E477"/>
  <c r="B477"/>
  <c r="G476"/>
  <c r="F476"/>
  <c r="E476"/>
  <c r="B476"/>
  <c r="G475"/>
  <c r="F475"/>
  <c r="E475"/>
  <c r="B475"/>
  <c r="G474"/>
  <c r="F474"/>
  <c r="E474"/>
  <c r="B474"/>
  <c r="G473"/>
  <c r="F473"/>
  <c r="E473"/>
  <c r="B473"/>
  <c r="G472"/>
  <c r="F472"/>
  <c r="E472"/>
  <c r="B472"/>
  <c r="G471"/>
  <c r="F471"/>
  <c r="E471"/>
  <c r="B471"/>
  <c r="G470"/>
  <c r="F470"/>
  <c r="E470"/>
  <c r="B470"/>
  <c r="G469"/>
  <c r="F469"/>
  <c r="E469"/>
  <c r="B469"/>
  <c r="G468"/>
  <c r="F468"/>
  <c r="E468"/>
  <c r="B468"/>
  <c r="G467"/>
  <c r="F467"/>
  <c r="E467"/>
  <c r="B467"/>
  <c r="G466"/>
  <c r="F466"/>
  <c r="E466"/>
  <c r="B466"/>
  <c r="G465"/>
  <c r="F465"/>
  <c r="E465"/>
  <c r="B465"/>
  <c r="G464"/>
  <c r="F464"/>
  <c r="E464"/>
  <c r="B464"/>
  <c r="G463"/>
  <c r="F463"/>
  <c r="E463"/>
  <c r="B463"/>
  <c r="G462"/>
  <c r="F462"/>
  <c r="E462"/>
  <c r="B462"/>
  <c r="G461"/>
  <c r="F461"/>
  <c r="E461"/>
  <c r="B461"/>
  <c r="G460"/>
  <c r="F460"/>
  <c r="E460"/>
  <c r="B460"/>
  <c r="G459"/>
  <c r="F459"/>
  <c r="E459"/>
  <c r="B459"/>
  <c r="G458"/>
  <c r="F458"/>
  <c r="E458"/>
  <c r="B458"/>
  <c r="G457"/>
  <c r="F457"/>
  <c r="E457"/>
  <c r="B457"/>
  <c r="G456"/>
  <c r="F456"/>
  <c r="E456"/>
  <c r="B456"/>
  <c r="G455"/>
  <c r="F455"/>
  <c r="E455"/>
  <c r="B455"/>
  <c r="G454"/>
  <c r="F454"/>
  <c r="E454"/>
  <c r="B454"/>
  <c r="G453"/>
  <c r="F453"/>
  <c r="E453"/>
  <c r="B453"/>
  <c r="G452"/>
  <c r="F452"/>
  <c r="E452"/>
  <c r="B452"/>
  <c r="G451"/>
  <c r="F451"/>
  <c r="E451"/>
  <c r="B451"/>
  <c r="G450"/>
  <c r="F450"/>
  <c r="E450"/>
  <c r="B450"/>
  <c r="G449"/>
  <c r="F449"/>
  <c r="E449"/>
  <c r="B449"/>
  <c r="G448"/>
  <c r="F448"/>
  <c r="E448"/>
  <c r="B448"/>
  <c r="G447"/>
  <c r="F447"/>
  <c r="E447"/>
  <c r="B447"/>
  <c r="G446"/>
  <c r="F446"/>
  <c r="E446"/>
  <c r="B446"/>
  <c r="G445"/>
  <c r="F445"/>
  <c r="E445"/>
  <c r="B445"/>
  <c r="G444"/>
  <c r="F444"/>
  <c r="E444"/>
  <c r="B444"/>
  <c r="G443"/>
  <c r="F443"/>
  <c r="E443"/>
  <c r="B443"/>
  <c r="G442"/>
  <c r="F442"/>
  <c r="E442"/>
  <c r="B442"/>
  <c r="G441"/>
  <c r="F441"/>
  <c r="E441"/>
  <c r="B441"/>
  <c r="G440"/>
  <c r="F440"/>
  <c r="E440"/>
  <c r="B440"/>
  <c r="G439"/>
  <c r="F439"/>
  <c r="E439"/>
  <c r="B439"/>
  <c r="G438"/>
  <c r="F438"/>
  <c r="E438"/>
  <c r="B438"/>
  <c r="G437"/>
  <c r="F437"/>
  <c r="E437"/>
  <c r="B437"/>
  <c r="G436"/>
  <c r="F436"/>
  <c r="E436"/>
  <c r="B436"/>
  <c r="G435"/>
  <c r="F435"/>
  <c r="E435"/>
  <c r="B435"/>
  <c r="G434"/>
  <c r="F434"/>
  <c r="E434"/>
  <c r="B434"/>
  <c r="G433"/>
  <c r="F433"/>
  <c r="E433"/>
  <c r="B433"/>
  <c r="G432"/>
  <c r="F432"/>
  <c r="E432"/>
  <c r="B432"/>
  <c r="G431"/>
  <c r="F431"/>
  <c r="E431"/>
  <c r="B431"/>
  <c r="G430"/>
  <c r="F430"/>
  <c r="E430"/>
  <c r="B430"/>
  <c r="G429"/>
  <c r="F429"/>
  <c r="E429"/>
  <c r="B429"/>
  <c r="G428"/>
  <c r="F428"/>
  <c r="E428"/>
  <c r="B428"/>
  <c r="G427"/>
  <c r="F427"/>
  <c r="E427"/>
  <c r="B427"/>
  <c r="G426"/>
  <c r="F426"/>
  <c r="E426"/>
  <c r="B426"/>
  <c r="G425"/>
  <c r="F425"/>
  <c r="E425"/>
  <c r="B425"/>
  <c r="G424"/>
  <c r="F424"/>
  <c r="E424"/>
  <c r="B424"/>
  <c r="G423"/>
  <c r="F423"/>
  <c r="E423"/>
  <c r="B423"/>
  <c r="G422"/>
  <c r="F422"/>
  <c r="E422"/>
  <c r="B422"/>
  <c r="G421"/>
  <c r="F421"/>
  <c r="E421"/>
  <c r="B421"/>
  <c r="G420"/>
  <c r="F420"/>
  <c r="E420"/>
  <c r="B420"/>
  <c r="G419"/>
  <c r="F419"/>
  <c r="E419"/>
  <c r="B419"/>
  <c r="G418"/>
  <c r="F418"/>
  <c r="E418"/>
  <c r="B418"/>
  <c r="G417"/>
  <c r="F417"/>
  <c r="E417"/>
  <c r="B417"/>
  <c r="G416"/>
  <c r="F416"/>
  <c r="E416"/>
  <c r="B416"/>
  <c r="G415"/>
  <c r="F415"/>
  <c r="E415"/>
  <c r="B415"/>
  <c r="G414"/>
  <c r="F414"/>
  <c r="E414"/>
  <c r="B414"/>
  <c r="G413"/>
  <c r="F413"/>
  <c r="E413"/>
  <c r="B413"/>
  <c r="G412"/>
  <c r="F412"/>
  <c r="E412"/>
  <c r="B412"/>
  <c r="G411"/>
  <c r="F411"/>
  <c r="E411"/>
  <c r="B411"/>
  <c r="G410"/>
  <c r="F410"/>
  <c r="E410"/>
  <c r="B410"/>
  <c r="G409"/>
  <c r="F409"/>
  <c r="E409"/>
  <c r="B409"/>
  <c r="G408"/>
  <c r="F408"/>
  <c r="E408"/>
  <c r="B408"/>
  <c r="G407"/>
  <c r="F407"/>
  <c r="E407"/>
  <c r="B407"/>
  <c r="G406"/>
  <c r="F406"/>
  <c r="E406"/>
  <c r="B406"/>
  <c r="G405"/>
  <c r="F405"/>
  <c r="E405"/>
  <c r="B405"/>
  <c r="G404"/>
  <c r="F404"/>
  <c r="E404"/>
  <c r="B404"/>
  <c r="G403"/>
  <c r="F403"/>
  <c r="E403"/>
  <c r="B403"/>
  <c r="G402"/>
  <c r="F402"/>
  <c r="E402"/>
  <c r="B402"/>
  <c r="G401"/>
  <c r="F401"/>
  <c r="E401"/>
  <c r="B401"/>
  <c r="G400"/>
  <c r="F400"/>
  <c r="E400"/>
  <c r="B400"/>
  <c r="G399"/>
  <c r="F399"/>
  <c r="E399"/>
  <c r="B399"/>
  <c r="G398"/>
  <c r="F398"/>
  <c r="E398"/>
  <c r="B398"/>
  <c r="G397"/>
  <c r="F397"/>
  <c r="E397"/>
  <c r="B397"/>
  <c r="G396"/>
  <c r="F396"/>
  <c r="E396"/>
  <c r="B396"/>
  <c r="G395"/>
  <c r="F395"/>
  <c r="E395"/>
  <c r="B395"/>
  <c r="G394"/>
  <c r="F394"/>
  <c r="E394"/>
  <c r="B394"/>
  <c r="G393"/>
  <c r="F393"/>
  <c r="E393"/>
  <c r="B393"/>
  <c r="G392"/>
  <c r="F392"/>
  <c r="E392"/>
  <c r="B392"/>
  <c r="G391"/>
  <c r="F391"/>
  <c r="E391"/>
  <c r="B391"/>
  <c r="G390"/>
  <c r="F390"/>
  <c r="E390"/>
  <c r="B390"/>
  <c r="G389"/>
  <c r="F389"/>
  <c r="E389"/>
  <c r="B389"/>
  <c r="G388"/>
  <c r="F388"/>
  <c r="E388"/>
  <c r="B388"/>
  <c r="G387"/>
  <c r="F387"/>
  <c r="E387"/>
  <c r="B387"/>
  <c r="G386"/>
  <c r="F386"/>
  <c r="E386"/>
  <c r="B386"/>
  <c r="G385"/>
  <c r="F385"/>
  <c r="E385"/>
  <c r="B385"/>
  <c r="G384"/>
  <c r="F384"/>
  <c r="E384"/>
  <c r="B384"/>
  <c r="G383"/>
  <c r="F383"/>
  <c r="E383"/>
  <c r="B383"/>
  <c r="G382"/>
  <c r="F382"/>
  <c r="E382"/>
  <c r="B382"/>
  <c r="G381"/>
  <c r="F381"/>
  <c r="E381"/>
  <c r="B381"/>
  <c r="G380"/>
  <c r="F380"/>
  <c r="E380"/>
  <c r="B380"/>
  <c r="G379"/>
  <c r="F379"/>
  <c r="E379"/>
  <c r="B379"/>
  <c r="G378"/>
  <c r="F378"/>
  <c r="E378"/>
  <c r="B378"/>
  <c r="G377"/>
  <c r="F377"/>
  <c r="E377"/>
  <c r="B377"/>
  <c r="G376"/>
  <c r="F376"/>
  <c r="E376"/>
  <c r="B376"/>
  <c r="G375"/>
  <c r="F375"/>
  <c r="E375"/>
  <c r="B375"/>
  <c r="G374"/>
  <c r="F374"/>
  <c r="E374"/>
  <c r="B374"/>
  <c r="G373"/>
  <c r="F373"/>
  <c r="E373"/>
  <c r="B373"/>
  <c r="G372"/>
  <c r="F372"/>
  <c r="E372"/>
  <c r="B372"/>
  <c r="G371"/>
  <c r="F371"/>
  <c r="E371"/>
  <c r="B371"/>
  <c r="G370"/>
  <c r="F370"/>
  <c r="E370"/>
  <c r="B370"/>
  <c r="G369"/>
  <c r="F369"/>
  <c r="E369"/>
  <c r="B369"/>
  <c r="G368"/>
  <c r="F368"/>
  <c r="E368"/>
  <c r="B368"/>
  <c r="G367"/>
  <c r="F367"/>
  <c r="E367"/>
  <c r="B367"/>
  <c r="G366"/>
  <c r="F366"/>
  <c r="E366"/>
  <c r="B366"/>
  <c r="G365"/>
  <c r="F365"/>
  <c r="E365"/>
  <c r="B365"/>
  <c r="G364"/>
  <c r="F364"/>
  <c r="E364"/>
  <c r="B364"/>
  <c r="G363"/>
  <c r="F363"/>
  <c r="E363"/>
  <c r="B363"/>
  <c r="G362"/>
  <c r="F362"/>
  <c r="E362"/>
  <c r="B362"/>
  <c r="G361"/>
  <c r="F361"/>
  <c r="E361"/>
  <c r="B361"/>
  <c r="G360"/>
  <c r="F360"/>
  <c r="E360"/>
  <c r="B360"/>
  <c r="G359"/>
  <c r="F359"/>
  <c r="E359"/>
  <c r="B359"/>
  <c r="G358"/>
  <c r="F358"/>
  <c r="E358"/>
  <c r="B358"/>
  <c r="G357"/>
  <c r="F357"/>
  <c r="E357"/>
  <c r="B357"/>
  <c r="G356"/>
  <c r="F356"/>
  <c r="E356"/>
  <c r="B356"/>
  <c r="G355"/>
  <c r="F355"/>
  <c r="E355"/>
  <c r="B355"/>
  <c r="G354"/>
  <c r="F354"/>
  <c r="E354"/>
  <c r="B354"/>
  <c r="G353"/>
  <c r="F353"/>
  <c r="E353"/>
  <c r="B353"/>
  <c r="G352"/>
  <c r="F352"/>
  <c r="E352"/>
  <c r="B352"/>
  <c r="G351"/>
  <c r="F351"/>
  <c r="E351"/>
  <c r="B351"/>
  <c r="G350"/>
  <c r="F350"/>
  <c r="E350"/>
  <c r="B350"/>
  <c r="G349"/>
  <c r="F349"/>
  <c r="E349"/>
  <c r="B349"/>
  <c r="G348"/>
  <c r="F348"/>
  <c r="E348"/>
  <c r="B348"/>
  <c r="G347"/>
  <c r="F347"/>
  <c r="E347"/>
  <c r="B347"/>
  <c r="G346"/>
  <c r="F346"/>
  <c r="E346"/>
  <c r="B346"/>
  <c r="G345"/>
  <c r="F345"/>
  <c r="E345"/>
  <c r="B345"/>
  <c r="G344"/>
  <c r="F344"/>
  <c r="E344"/>
  <c r="B344"/>
  <c r="G343"/>
  <c r="F343"/>
  <c r="E343"/>
  <c r="B343"/>
  <c r="G342"/>
  <c r="F342"/>
  <c r="E342"/>
  <c r="B342"/>
  <c r="G341"/>
  <c r="F341"/>
  <c r="E341"/>
  <c r="B341"/>
  <c r="G340"/>
  <c r="F340"/>
  <c r="E340"/>
  <c r="B340"/>
  <c r="G339"/>
  <c r="F339"/>
  <c r="E339"/>
  <c r="B339"/>
  <c r="G338"/>
  <c r="F338"/>
  <c r="E338"/>
  <c r="B338"/>
  <c r="G337"/>
  <c r="F337"/>
  <c r="E337"/>
  <c r="B337"/>
  <c r="G336"/>
  <c r="F336"/>
  <c r="E336"/>
  <c r="B336"/>
  <c r="G335"/>
  <c r="F335"/>
  <c r="E335"/>
  <c r="B335"/>
  <c r="G334"/>
  <c r="F334"/>
  <c r="E334"/>
  <c r="B334"/>
  <c r="G333"/>
  <c r="F333"/>
  <c r="E333"/>
  <c r="B333"/>
  <c r="G332"/>
  <c r="F332"/>
  <c r="E332"/>
  <c r="B332"/>
  <c r="G331"/>
  <c r="F331"/>
  <c r="E331"/>
  <c r="B331"/>
  <c r="G330"/>
  <c r="F330"/>
  <c r="E330"/>
  <c r="B330"/>
  <c r="G329"/>
  <c r="F329"/>
  <c r="E329"/>
  <c r="B329"/>
  <c r="G328"/>
  <c r="F328"/>
  <c r="E328"/>
  <c r="B328"/>
  <c r="G327"/>
  <c r="F327"/>
  <c r="E327"/>
  <c r="B327"/>
  <c r="G326"/>
  <c r="F326"/>
  <c r="E326"/>
  <c r="B326"/>
  <c r="G325"/>
  <c r="F325"/>
  <c r="E325"/>
  <c r="B325"/>
  <c r="G324"/>
  <c r="F324"/>
  <c r="E324"/>
  <c r="B324"/>
  <c r="G323"/>
  <c r="F323"/>
  <c r="E323"/>
  <c r="B323"/>
  <c r="G322"/>
  <c r="F322"/>
  <c r="E322"/>
  <c r="B322"/>
  <c r="G321"/>
  <c r="F321"/>
  <c r="E321"/>
  <c r="B321"/>
  <c r="G320"/>
  <c r="F320"/>
  <c r="E320"/>
  <c r="B320"/>
  <c r="G319"/>
  <c r="F319"/>
  <c r="E319"/>
  <c r="B319"/>
  <c r="G318"/>
  <c r="F318"/>
  <c r="E318"/>
  <c r="B318"/>
  <c r="G317"/>
  <c r="F317"/>
  <c r="E317"/>
  <c r="B317"/>
  <c r="G316"/>
  <c r="F316"/>
  <c r="E316"/>
  <c r="B316"/>
  <c r="G315"/>
  <c r="F315"/>
  <c r="E315"/>
  <c r="B315"/>
  <c r="G314"/>
  <c r="F314"/>
  <c r="E314"/>
  <c r="B314"/>
  <c r="G313"/>
  <c r="F313"/>
  <c r="E313"/>
  <c r="B313"/>
  <c r="G312"/>
  <c r="F312"/>
  <c r="E312"/>
  <c r="B312"/>
  <c r="G311"/>
  <c r="F311"/>
  <c r="E311"/>
  <c r="B311"/>
  <c r="G310"/>
  <c r="F310"/>
  <c r="E310"/>
  <c r="B310"/>
  <c r="G309"/>
  <c r="F309"/>
  <c r="E309"/>
  <c r="B309"/>
  <c r="G308"/>
  <c r="F308"/>
  <c r="E308"/>
  <c r="B308"/>
  <c r="G307"/>
  <c r="F307"/>
  <c r="E307"/>
  <c r="B307"/>
  <c r="G306"/>
  <c r="F306"/>
  <c r="E306"/>
  <c r="B306"/>
  <c r="G305"/>
  <c r="F305"/>
  <c r="E305"/>
  <c r="B305"/>
  <c r="G304"/>
  <c r="F304"/>
  <c r="E304"/>
  <c r="B304"/>
  <c r="G303"/>
  <c r="F303"/>
  <c r="E303"/>
  <c r="B303"/>
  <c r="G302"/>
  <c r="F302"/>
  <c r="E302"/>
  <c r="B302"/>
  <c r="G301"/>
  <c r="F301"/>
  <c r="E301"/>
  <c r="B301"/>
  <c r="G300"/>
  <c r="F300"/>
  <c r="E300"/>
  <c r="B300"/>
  <c r="G299"/>
  <c r="F299"/>
  <c r="E299"/>
  <c r="B299"/>
  <c r="G298"/>
  <c r="F298"/>
  <c r="E298"/>
  <c r="B298"/>
  <c r="G297"/>
  <c r="F297"/>
  <c r="E297"/>
  <c r="B297"/>
  <c r="G296"/>
  <c r="F296"/>
  <c r="E296"/>
  <c r="B296"/>
  <c r="G295"/>
  <c r="F295"/>
  <c r="E295"/>
  <c r="B295"/>
  <c r="G294"/>
  <c r="F294"/>
  <c r="E294"/>
  <c r="B294"/>
  <c r="G293"/>
  <c r="F293"/>
  <c r="E293"/>
  <c r="B293"/>
  <c r="G292"/>
  <c r="F292"/>
  <c r="E292"/>
  <c r="B292"/>
  <c r="G291"/>
  <c r="F291"/>
  <c r="E291"/>
  <c r="B291"/>
  <c r="G290"/>
  <c r="F290"/>
  <c r="E290"/>
  <c r="B290"/>
  <c r="G289"/>
  <c r="F289"/>
  <c r="E289"/>
  <c r="B289"/>
  <c r="G288"/>
  <c r="F288"/>
  <c r="E288"/>
  <c r="B288"/>
  <c r="G287"/>
  <c r="F287"/>
  <c r="E287"/>
  <c r="B287"/>
  <c r="G286"/>
  <c r="F286"/>
  <c r="E286"/>
  <c r="B286"/>
  <c r="G285"/>
  <c r="F285"/>
  <c r="E285"/>
  <c r="B285"/>
  <c r="G284"/>
  <c r="F284"/>
  <c r="E284"/>
  <c r="B284"/>
  <c r="G283"/>
  <c r="F283"/>
  <c r="E283"/>
  <c r="B283"/>
  <c r="G282"/>
  <c r="F282"/>
  <c r="E282"/>
  <c r="B282"/>
  <c r="G281"/>
  <c r="F281"/>
  <c r="E281"/>
  <c r="B281"/>
  <c r="G280"/>
  <c r="F280"/>
  <c r="E280"/>
  <c r="B280"/>
  <c r="G279"/>
  <c r="F279"/>
  <c r="E279"/>
  <c r="B279"/>
  <c r="G278"/>
  <c r="F278"/>
  <c r="E278"/>
  <c r="B278"/>
  <c r="G277"/>
  <c r="F277"/>
  <c r="E277"/>
  <c r="B277"/>
  <c r="G276"/>
  <c r="F276"/>
  <c r="E276"/>
  <c r="B276"/>
  <c r="G275"/>
  <c r="F275"/>
  <c r="E275"/>
  <c r="B275"/>
  <c r="G274"/>
  <c r="F274"/>
  <c r="E274"/>
  <c r="B274"/>
  <c r="G273"/>
  <c r="F273"/>
  <c r="E273"/>
  <c r="B273"/>
  <c r="G272"/>
  <c r="F272"/>
  <c r="E272"/>
  <c r="B272"/>
  <c r="G271"/>
  <c r="F271"/>
  <c r="E271"/>
  <c r="B271"/>
  <c r="G270"/>
  <c r="F270"/>
  <c r="E270"/>
  <c r="B270"/>
  <c r="G269"/>
  <c r="F269"/>
  <c r="E269"/>
  <c r="B269"/>
  <c r="G268"/>
  <c r="F268"/>
  <c r="E268"/>
  <c r="B268"/>
  <c r="G267"/>
  <c r="F267"/>
  <c r="E267"/>
  <c r="B267"/>
  <c r="G266"/>
  <c r="F266"/>
  <c r="E266"/>
  <c r="B266"/>
  <c r="G265"/>
  <c r="F265"/>
  <c r="E265"/>
  <c r="B265"/>
  <c r="G264"/>
  <c r="F264"/>
  <c r="E264"/>
  <c r="B264"/>
  <c r="G263"/>
  <c r="F263"/>
  <c r="E263"/>
  <c r="B263"/>
  <c r="G262"/>
  <c r="F262"/>
  <c r="E262"/>
  <c r="B262"/>
  <c r="G261"/>
  <c r="F261"/>
  <c r="E261"/>
  <c r="B261"/>
  <c r="G260"/>
  <c r="F260"/>
  <c r="E260"/>
  <c r="B260"/>
  <c r="G259"/>
  <c r="F259"/>
  <c r="E259"/>
  <c r="B259"/>
  <c r="G258"/>
  <c r="F258"/>
  <c r="E258"/>
  <c r="B258"/>
  <c r="G257"/>
  <c r="F257"/>
  <c r="E257"/>
  <c r="B257"/>
  <c r="G256"/>
  <c r="F256"/>
  <c r="E256"/>
  <c r="B256"/>
  <c r="G255"/>
  <c r="F255"/>
  <c r="E255"/>
  <c r="B255"/>
  <c r="G254"/>
  <c r="F254"/>
  <c r="E254"/>
  <c r="B254"/>
  <c r="G253"/>
  <c r="F253"/>
  <c r="E253"/>
  <c r="B253"/>
  <c r="G252"/>
  <c r="F252"/>
  <c r="E252"/>
  <c r="B252"/>
  <c r="G251"/>
  <c r="F251"/>
  <c r="E251"/>
  <c r="B251"/>
  <c r="G250"/>
  <c r="F250"/>
  <c r="E250"/>
  <c r="B250"/>
  <c r="G249"/>
  <c r="F249"/>
  <c r="E249"/>
  <c r="B249"/>
  <c r="G248"/>
  <c r="F248"/>
  <c r="E248"/>
  <c r="B248"/>
  <c r="G247"/>
  <c r="F247"/>
  <c r="E247"/>
  <c r="B247"/>
  <c r="G246"/>
  <c r="F246"/>
  <c r="E246"/>
  <c r="B246"/>
  <c r="G245"/>
  <c r="F245"/>
  <c r="E245"/>
  <c r="B245"/>
  <c r="G244"/>
  <c r="F244"/>
  <c r="E244"/>
  <c r="B244"/>
  <c r="G243"/>
  <c r="F243"/>
  <c r="E243"/>
  <c r="B243"/>
  <c r="G242"/>
  <c r="F242"/>
  <c r="E242"/>
  <c r="B242"/>
  <c r="G241"/>
  <c r="F241"/>
  <c r="E241"/>
  <c r="B241"/>
  <c r="G240"/>
  <c r="F240"/>
  <c r="E240"/>
  <c r="B240"/>
  <c r="G239"/>
  <c r="F239"/>
  <c r="E239"/>
  <c r="B239"/>
  <c r="G238"/>
  <c r="F238"/>
  <c r="E238"/>
  <c r="B238"/>
  <c r="G237"/>
  <c r="F237"/>
  <c r="E237"/>
  <c r="B237"/>
  <c r="G236"/>
  <c r="F236"/>
  <c r="E236"/>
  <c r="B236"/>
  <c r="G235"/>
  <c r="F235"/>
  <c r="E235"/>
  <c r="B235"/>
  <c r="G234"/>
  <c r="F234"/>
  <c r="E234"/>
  <c r="B234"/>
  <c r="G233"/>
  <c r="F233"/>
  <c r="E233"/>
  <c r="B233"/>
  <c r="G232"/>
  <c r="F232"/>
  <c r="E232"/>
  <c r="B232"/>
  <c r="G231"/>
  <c r="F231"/>
  <c r="E231"/>
  <c r="B231"/>
  <c r="G230"/>
  <c r="F230"/>
  <c r="E230"/>
  <c r="B230"/>
  <c r="G229"/>
  <c r="F229"/>
  <c r="E229"/>
  <c r="B229"/>
  <c r="G228"/>
  <c r="F228"/>
  <c r="E228"/>
  <c r="B228"/>
  <c r="G227"/>
  <c r="F227"/>
  <c r="E227"/>
  <c r="B227"/>
  <c r="G226"/>
  <c r="F226"/>
  <c r="E226"/>
  <c r="B226"/>
  <c r="G225"/>
  <c r="F225"/>
  <c r="E225"/>
  <c r="B225"/>
  <c r="G224"/>
  <c r="F224"/>
  <c r="E224"/>
  <c r="B224"/>
  <c r="G223"/>
  <c r="F223"/>
  <c r="E223"/>
  <c r="B223"/>
  <c r="G222"/>
  <c r="F222"/>
  <c r="E222"/>
  <c r="B222"/>
  <c r="G221"/>
  <c r="F221"/>
  <c r="E221"/>
  <c r="B221"/>
  <c r="G220"/>
  <c r="F220"/>
  <c r="E220"/>
  <c r="B220"/>
  <c r="G219"/>
  <c r="F219"/>
  <c r="E219"/>
  <c r="B219"/>
  <c r="G218"/>
  <c r="F218"/>
  <c r="E218"/>
  <c r="B218"/>
  <c r="G217"/>
  <c r="F217"/>
  <c r="E217"/>
  <c r="B217"/>
  <c r="G216"/>
  <c r="F216"/>
  <c r="E216"/>
  <c r="B216"/>
  <c r="G215"/>
  <c r="F215"/>
  <c r="E215"/>
  <c r="B215"/>
  <c r="G214"/>
  <c r="F214"/>
  <c r="E214"/>
  <c r="B214"/>
  <c r="G213"/>
  <c r="F213"/>
  <c r="E213"/>
  <c r="B213"/>
  <c r="G212"/>
  <c r="F212"/>
  <c r="E212"/>
  <c r="B212"/>
  <c r="G211"/>
  <c r="F211"/>
  <c r="E211"/>
  <c r="B211"/>
  <c r="G210"/>
  <c r="F210"/>
  <c r="E210"/>
  <c r="B210"/>
  <c r="G209"/>
  <c r="F209"/>
  <c r="E209"/>
  <c r="B209"/>
  <c r="G208"/>
  <c r="F208"/>
  <c r="E208"/>
  <c r="B208"/>
  <c r="G207"/>
  <c r="F207"/>
  <c r="E207"/>
  <c r="B207"/>
  <c r="G206"/>
  <c r="F206"/>
  <c r="E206"/>
  <c r="B206"/>
  <c r="G205"/>
  <c r="F205"/>
  <c r="E205"/>
  <c r="B205"/>
  <c r="G204"/>
  <c r="F204"/>
  <c r="E204"/>
  <c r="B204"/>
  <c r="G203"/>
  <c r="F203"/>
  <c r="E203"/>
  <c r="B203"/>
  <c r="G202"/>
  <c r="F202"/>
  <c r="E202"/>
  <c r="B202"/>
  <c r="G201"/>
  <c r="F201"/>
  <c r="E201"/>
  <c r="B201"/>
  <c r="G200"/>
  <c r="F200"/>
  <c r="E200"/>
  <c r="B200"/>
  <c r="G199"/>
  <c r="F199"/>
  <c r="E199"/>
  <c r="B199"/>
  <c r="G198"/>
  <c r="F198"/>
  <c r="E198"/>
  <c r="B198"/>
  <c r="G197"/>
  <c r="F197"/>
  <c r="E197"/>
  <c r="B197"/>
  <c r="G196"/>
  <c r="F196"/>
  <c r="E196"/>
  <c r="B196"/>
  <c r="G195"/>
  <c r="F195"/>
  <c r="E195"/>
  <c r="B195"/>
  <c r="G194"/>
  <c r="F194"/>
  <c r="E194"/>
  <c r="B194"/>
  <c r="G193"/>
  <c r="F193"/>
  <c r="E193"/>
  <c r="B193"/>
  <c r="G192"/>
  <c r="F192"/>
  <c r="E192"/>
  <c r="B192"/>
  <c r="G191"/>
  <c r="F191"/>
  <c r="E191"/>
  <c r="B191"/>
  <c r="G190"/>
  <c r="F190"/>
  <c r="E190"/>
  <c r="B190"/>
  <c r="G189"/>
  <c r="F189"/>
  <c r="E189"/>
  <c r="B189"/>
  <c r="G188"/>
  <c r="F188"/>
  <c r="E188"/>
  <c r="B188"/>
  <c r="G187"/>
  <c r="F187"/>
  <c r="E187"/>
  <c r="B187"/>
  <c r="G186"/>
  <c r="F186"/>
  <c r="E186"/>
  <c r="B186"/>
  <c r="G185"/>
  <c r="F185"/>
  <c r="E185"/>
  <c r="B185"/>
  <c r="G184"/>
  <c r="F184"/>
  <c r="E184"/>
  <c r="B184"/>
  <c r="G183"/>
  <c r="F183"/>
  <c r="E183"/>
  <c r="B183"/>
  <c r="G182"/>
  <c r="F182"/>
  <c r="E182"/>
  <c r="B182"/>
  <c r="G181"/>
  <c r="F181"/>
  <c r="E181"/>
  <c r="B181"/>
  <c r="G180"/>
  <c r="F180"/>
  <c r="E180"/>
  <c r="B180"/>
  <c r="G179"/>
  <c r="F179"/>
  <c r="E179"/>
  <c r="B179"/>
  <c r="G178"/>
  <c r="F178"/>
  <c r="E178"/>
  <c r="B178"/>
  <c r="G177"/>
  <c r="F177"/>
  <c r="E177"/>
  <c r="B177"/>
  <c r="G176"/>
  <c r="F176"/>
  <c r="E176"/>
  <c r="B176"/>
  <c r="G175"/>
  <c r="F175"/>
  <c r="E175"/>
  <c r="B175"/>
  <c r="G174"/>
  <c r="F174"/>
  <c r="E174"/>
  <c r="B174"/>
  <c r="G173"/>
  <c r="F173"/>
  <c r="E173"/>
  <c r="B173"/>
  <c r="G172"/>
  <c r="F172"/>
  <c r="E172"/>
  <c r="B172"/>
  <c r="G171"/>
  <c r="F171"/>
  <c r="E171"/>
  <c r="B171"/>
  <c r="G170"/>
  <c r="F170"/>
  <c r="E170"/>
  <c r="B170"/>
  <c r="G169"/>
  <c r="F169"/>
  <c r="E169"/>
  <c r="B169"/>
  <c r="G168"/>
  <c r="F168"/>
  <c r="E168"/>
  <c r="B168"/>
  <c r="G167"/>
  <c r="F167"/>
  <c r="E167"/>
  <c r="B167"/>
  <c r="G166"/>
  <c r="F166"/>
  <c r="E166"/>
  <c r="B166"/>
  <c r="G165"/>
  <c r="F165"/>
  <c r="E165"/>
  <c r="B165"/>
  <c r="G164"/>
  <c r="F164"/>
  <c r="E164"/>
  <c r="B164"/>
  <c r="G163"/>
  <c r="F163"/>
  <c r="E163"/>
  <c r="B163"/>
  <c r="G162"/>
  <c r="F162"/>
  <c r="E162"/>
  <c r="B162"/>
  <c r="G161"/>
  <c r="F161"/>
  <c r="E161"/>
  <c r="B161"/>
  <c r="G160"/>
  <c r="F160"/>
  <c r="E160"/>
  <c r="B160"/>
  <c r="G159"/>
  <c r="F159"/>
  <c r="E159"/>
  <c r="B159"/>
  <c r="G158"/>
  <c r="F158"/>
  <c r="E158"/>
  <c r="B158"/>
  <c r="G157"/>
  <c r="F157"/>
  <c r="E157"/>
  <c r="B157"/>
  <c r="G156"/>
  <c r="F156"/>
  <c r="E156"/>
  <c r="B156"/>
  <c r="G155"/>
  <c r="F155"/>
  <c r="E155"/>
  <c r="B155"/>
  <c r="G154"/>
  <c r="F154"/>
  <c r="E154"/>
  <c r="B154"/>
  <c r="G153"/>
  <c r="F153"/>
  <c r="E153"/>
  <c r="B153"/>
  <c r="G152"/>
  <c r="F152"/>
  <c r="E152"/>
  <c r="B152"/>
  <c r="G151"/>
  <c r="F151"/>
  <c r="E151"/>
  <c r="B151"/>
  <c r="G150"/>
  <c r="F150"/>
  <c r="E150"/>
  <c r="B150"/>
  <c r="G149"/>
  <c r="F149"/>
  <c r="E149"/>
  <c r="B149"/>
  <c r="G148"/>
  <c r="F148"/>
  <c r="E148"/>
  <c r="B148"/>
  <c r="G147"/>
  <c r="F147"/>
  <c r="E147"/>
  <c r="B147"/>
  <c r="G146"/>
  <c r="F146"/>
  <c r="E146"/>
  <c r="B146"/>
  <c r="G145"/>
  <c r="F145"/>
  <c r="E145"/>
  <c r="B145"/>
  <c r="G144"/>
  <c r="F144"/>
  <c r="E144"/>
  <c r="B144"/>
  <c r="G143"/>
  <c r="F143"/>
  <c r="E143"/>
  <c r="B143"/>
  <c r="G142"/>
  <c r="F142"/>
  <c r="E142"/>
  <c r="B142"/>
  <c r="G141"/>
  <c r="F141"/>
  <c r="E141"/>
  <c r="B141"/>
  <c r="G140"/>
  <c r="F140"/>
  <c r="E140"/>
  <c r="B140"/>
  <c r="G139"/>
  <c r="F139"/>
  <c r="E139"/>
  <c r="B139"/>
  <c r="G138"/>
  <c r="F138"/>
  <c r="E138"/>
  <c r="B138"/>
  <c r="G137"/>
  <c r="F137"/>
  <c r="E137"/>
  <c r="B137"/>
  <c r="G136"/>
  <c r="F136"/>
  <c r="E136"/>
  <c r="B136"/>
  <c r="G135"/>
  <c r="F135"/>
  <c r="E135"/>
  <c r="B135"/>
  <c r="G134"/>
  <c r="F134"/>
  <c r="E134"/>
  <c r="B134"/>
  <c r="G133"/>
  <c r="F133"/>
  <c r="E133"/>
  <c r="B133"/>
  <c r="G132"/>
  <c r="F132"/>
  <c r="E132"/>
  <c r="B132"/>
  <c r="G131"/>
  <c r="F131"/>
  <c r="E131"/>
  <c r="B131"/>
  <c r="G130"/>
  <c r="F130"/>
  <c r="E130"/>
  <c r="B130"/>
  <c r="G129"/>
  <c r="F129"/>
  <c r="E129"/>
  <c r="B129"/>
  <c r="G128"/>
  <c r="F128"/>
  <c r="E128"/>
  <c r="B128"/>
  <c r="G127"/>
  <c r="F127"/>
  <c r="E127"/>
  <c r="B127"/>
  <c r="G126"/>
  <c r="F126"/>
  <c r="E126"/>
  <c r="B126"/>
  <c r="G125"/>
  <c r="F125"/>
  <c r="E125"/>
  <c r="B125"/>
  <c r="G124"/>
  <c r="F124"/>
  <c r="E124"/>
  <c r="B124"/>
  <c r="G123"/>
  <c r="F123"/>
  <c r="E123"/>
  <c r="B123"/>
  <c r="G122"/>
  <c r="F122"/>
  <c r="E122"/>
  <c r="B122"/>
  <c r="G121"/>
  <c r="F121"/>
  <c r="E121"/>
  <c r="B121"/>
  <c r="G120"/>
  <c r="F120"/>
  <c r="E120"/>
  <c r="B120"/>
  <c r="G119"/>
  <c r="F119"/>
  <c r="E119"/>
  <c r="B119"/>
  <c r="G118"/>
  <c r="F118"/>
  <c r="E118"/>
  <c r="B118"/>
  <c r="G117"/>
  <c r="F117"/>
  <c r="E117"/>
  <c r="B117"/>
  <c r="G116"/>
  <c r="F116"/>
  <c r="E116"/>
  <c r="B116"/>
  <c r="G115"/>
  <c r="F115"/>
  <c r="E115"/>
  <c r="B115"/>
  <c r="G114"/>
  <c r="F114"/>
  <c r="E114"/>
  <c r="B114"/>
  <c r="G113"/>
  <c r="F113"/>
  <c r="E113"/>
  <c r="B113"/>
  <c r="G112"/>
  <c r="F112"/>
  <c r="E112"/>
  <c r="B112"/>
  <c r="G111"/>
  <c r="F111"/>
  <c r="E111"/>
  <c r="B111"/>
  <c r="G110"/>
  <c r="F110"/>
  <c r="E110"/>
  <c r="B110"/>
  <c r="G109"/>
  <c r="F109"/>
  <c r="E109"/>
  <c r="B109"/>
  <c r="G108"/>
  <c r="F108"/>
  <c r="E108"/>
  <c r="B108"/>
  <c r="G107"/>
  <c r="F107"/>
  <c r="E107"/>
  <c r="B107"/>
  <c r="G106"/>
  <c r="F106"/>
  <c r="E106"/>
  <c r="B106"/>
  <c r="G105"/>
  <c r="F105"/>
  <c r="E105"/>
  <c r="B105"/>
  <c r="G104"/>
  <c r="F104"/>
  <c r="E104"/>
  <c r="B104"/>
  <c r="G103"/>
  <c r="F103"/>
  <c r="E103"/>
  <c r="B103"/>
  <c r="G102"/>
  <c r="F102"/>
  <c r="E102"/>
  <c r="B102"/>
  <c r="G101"/>
  <c r="F101"/>
  <c r="E101"/>
  <c r="B101"/>
  <c r="G100"/>
  <c r="F100"/>
  <c r="E100"/>
  <c r="B100"/>
  <c r="G99"/>
  <c r="F99"/>
  <c r="E99"/>
  <c r="B99"/>
  <c r="G98"/>
  <c r="F98"/>
  <c r="E98"/>
  <c r="B98"/>
  <c r="G97"/>
  <c r="F97"/>
  <c r="E97"/>
  <c r="B97"/>
  <c r="G96"/>
  <c r="F96"/>
  <c r="E96"/>
  <c r="B96"/>
  <c r="G95"/>
  <c r="F95"/>
  <c r="E95"/>
  <c r="B95"/>
  <c r="G94"/>
  <c r="F94"/>
  <c r="E94"/>
  <c r="B94"/>
  <c r="G93"/>
  <c r="F93"/>
  <c r="E93"/>
  <c r="B93"/>
  <c r="G92"/>
  <c r="F92"/>
  <c r="E92"/>
  <c r="B92"/>
  <c r="G91"/>
  <c r="F91"/>
  <c r="E91"/>
  <c r="B91"/>
  <c r="G90"/>
  <c r="F90"/>
  <c r="E90"/>
  <c r="B90"/>
  <c r="G89"/>
  <c r="F89"/>
  <c r="E89"/>
  <c r="B89"/>
  <c r="G88"/>
  <c r="F88"/>
  <c r="E88"/>
  <c r="B88"/>
  <c r="G87"/>
  <c r="F87"/>
  <c r="E87"/>
  <c r="B87"/>
  <c r="G86"/>
  <c r="F86"/>
  <c r="E86"/>
  <c r="B86"/>
  <c r="G85"/>
  <c r="F85"/>
  <c r="E85"/>
  <c r="B85"/>
  <c r="G84"/>
  <c r="F84"/>
  <c r="E84"/>
  <c r="B84"/>
  <c r="G83"/>
  <c r="F83"/>
  <c r="E83"/>
  <c r="B83"/>
  <c r="G82"/>
  <c r="F82"/>
  <c r="E82"/>
  <c r="B82"/>
  <c r="G81"/>
  <c r="F81"/>
  <c r="E81"/>
  <c r="B81"/>
  <c r="G80"/>
  <c r="F80"/>
  <c r="E80"/>
  <c r="B80"/>
  <c r="G79"/>
  <c r="F79"/>
  <c r="E79"/>
  <c r="B79"/>
  <c r="G78"/>
  <c r="F78"/>
  <c r="E78"/>
  <c r="B78"/>
  <c r="G77"/>
  <c r="F77"/>
  <c r="E77"/>
  <c r="B77"/>
  <c r="G76"/>
  <c r="F76"/>
  <c r="E76"/>
  <c r="B76"/>
  <c r="G75"/>
  <c r="F75"/>
  <c r="E75"/>
  <c r="B75"/>
  <c r="G74"/>
  <c r="F74"/>
  <c r="E74"/>
  <c r="B74"/>
  <c r="G73"/>
  <c r="F73"/>
  <c r="E73"/>
  <c r="B73"/>
  <c r="G72"/>
  <c r="F72"/>
  <c r="E72"/>
  <c r="B72"/>
  <c r="G71"/>
  <c r="F71"/>
  <c r="E71"/>
  <c r="B71"/>
  <c r="G70"/>
  <c r="F70"/>
  <c r="E70"/>
  <c r="B70"/>
  <c r="G69"/>
  <c r="F69"/>
  <c r="E69"/>
  <c r="B69"/>
  <c r="G68"/>
  <c r="F68"/>
  <c r="E68"/>
  <c r="B68"/>
  <c r="G67"/>
  <c r="F67"/>
  <c r="E67"/>
  <c r="B67"/>
  <c r="G66"/>
  <c r="F66"/>
  <c r="E66"/>
  <c r="B66"/>
  <c r="G65"/>
  <c r="F65"/>
  <c r="E65"/>
  <c r="B65"/>
  <c r="G64"/>
  <c r="F64"/>
  <c r="E64"/>
  <c r="B64"/>
  <c r="G63"/>
  <c r="F63"/>
  <c r="E63"/>
  <c r="B63"/>
  <c r="G62"/>
  <c r="F62"/>
  <c r="E62"/>
  <c r="B62"/>
  <c r="G61"/>
  <c r="F61"/>
  <c r="E61"/>
  <c r="B61"/>
  <c r="G60"/>
  <c r="F60"/>
  <c r="E60"/>
  <c r="B60"/>
  <c r="G59"/>
  <c r="F59"/>
  <c r="E59"/>
  <c r="B59"/>
  <c r="G58"/>
  <c r="F58"/>
  <c r="E58"/>
  <c r="B58"/>
  <c r="G57"/>
  <c r="F57"/>
  <c r="E57"/>
  <c r="B57"/>
  <c r="G56"/>
  <c r="F56"/>
  <c r="E56"/>
  <c r="B56"/>
  <c r="G55"/>
  <c r="F55"/>
  <c r="E55"/>
  <c r="B55"/>
  <c r="G54"/>
  <c r="F54"/>
  <c r="E54"/>
  <c r="B54"/>
  <c r="G53"/>
  <c r="F53"/>
  <c r="E53"/>
  <c r="B53"/>
  <c r="G52"/>
  <c r="F52"/>
  <c r="E52"/>
  <c r="B52"/>
  <c r="G51"/>
  <c r="F51"/>
  <c r="E51"/>
  <c r="B51"/>
  <c r="G50"/>
  <c r="F50"/>
  <c r="E50"/>
  <c r="B50"/>
  <c r="G49"/>
  <c r="F49"/>
  <c r="E49"/>
  <c r="B49"/>
  <c r="G48"/>
  <c r="F48"/>
  <c r="E48"/>
  <c r="B48"/>
  <c r="G47"/>
  <c r="F47"/>
  <c r="E47"/>
  <c r="B47"/>
  <c r="G46"/>
  <c r="F46"/>
  <c r="E46"/>
  <c r="B46"/>
  <c r="G45"/>
  <c r="F45"/>
  <c r="E45"/>
  <c r="B45"/>
  <c r="G44"/>
  <c r="F44"/>
  <c r="E44"/>
  <c r="B44"/>
  <c r="G43"/>
  <c r="F43"/>
  <c r="E43"/>
  <c r="B43"/>
  <c r="G42"/>
  <c r="F42"/>
  <c r="E42"/>
  <c r="B42"/>
  <c r="G41"/>
  <c r="F41"/>
  <c r="E41"/>
  <c r="B41"/>
  <c r="G40"/>
  <c r="F40"/>
  <c r="E40"/>
  <c r="B40"/>
  <c r="G39"/>
  <c r="F39"/>
  <c r="E39"/>
  <c r="B39"/>
  <c r="G38"/>
  <c r="F38"/>
  <c r="E38"/>
  <c r="B38"/>
  <c r="G37"/>
  <c r="F37"/>
  <c r="E37"/>
  <c r="B37"/>
  <c r="G36"/>
  <c r="F36"/>
  <c r="E36"/>
  <c r="B36"/>
  <c r="G35"/>
  <c r="F35"/>
  <c r="E35"/>
  <c r="B35"/>
  <c r="G34"/>
  <c r="F34"/>
  <c r="E34"/>
  <c r="B34"/>
  <c r="G33"/>
  <c r="F33"/>
  <c r="E33"/>
  <c r="B33"/>
  <c r="G32"/>
  <c r="F32"/>
  <c r="E32"/>
  <c r="B32"/>
  <c r="G31"/>
  <c r="F31"/>
  <c r="E31"/>
  <c r="B31"/>
  <c r="G30"/>
  <c r="F30"/>
  <c r="E30"/>
  <c r="B30"/>
  <c r="G29"/>
  <c r="F29"/>
  <c r="E29"/>
  <c r="B29"/>
  <c r="G28"/>
  <c r="F28"/>
  <c r="E28"/>
  <c r="B28"/>
  <c r="G27"/>
  <c r="F27"/>
  <c r="E27"/>
  <c r="B27"/>
  <c r="G26"/>
  <c r="F26"/>
  <c r="E26"/>
  <c r="B26"/>
  <c r="G25"/>
  <c r="F25"/>
  <c r="E25"/>
  <c r="B25"/>
  <c r="G24"/>
  <c r="F24"/>
  <c r="E24"/>
  <c r="B24"/>
  <c r="G23"/>
  <c r="F23"/>
  <c r="E23"/>
  <c r="B23"/>
  <c r="G22"/>
  <c r="F22"/>
  <c r="E22"/>
  <c r="B22"/>
  <c r="G21"/>
  <c r="F21"/>
  <c r="E21"/>
  <c r="B21"/>
  <c r="G20"/>
  <c r="F20"/>
  <c r="E20"/>
  <c r="B20"/>
  <c r="G19"/>
  <c r="F19"/>
  <c r="E19"/>
  <c r="B19"/>
  <c r="G18"/>
  <c r="F18"/>
  <c r="E18"/>
  <c r="B18"/>
  <c r="G17"/>
  <c r="F17"/>
  <c r="E17"/>
  <c r="B17"/>
  <c r="G16"/>
  <c r="F16"/>
  <c r="E16"/>
  <c r="B16"/>
  <c r="G15"/>
  <c r="F15"/>
  <c r="E15"/>
  <c r="B15"/>
  <c r="G14"/>
  <c r="F14"/>
  <c r="E14"/>
  <c r="B14"/>
  <c r="G13"/>
  <c r="F13"/>
  <c r="E13"/>
  <c r="B13"/>
  <c r="G12"/>
  <c r="F12"/>
  <c r="E12"/>
  <c r="B12"/>
  <c r="G11"/>
  <c r="F11"/>
  <c r="E11"/>
  <c r="B11"/>
  <c r="G10"/>
  <c r="F10"/>
  <c r="E10"/>
  <c r="B10"/>
  <c r="G9"/>
  <c r="F9"/>
  <c r="E9"/>
  <c r="B9"/>
  <c r="G8"/>
  <c r="F8"/>
  <c r="E8"/>
  <c r="B8"/>
  <c r="G7"/>
  <c r="F7"/>
  <c r="E7"/>
  <c r="B7"/>
  <c r="G6"/>
  <c r="F6"/>
  <c r="E6"/>
  <c r="B6"/>
  <c r="G5"/>
  <c r="F5"/>
  <c r="E5"/>
  <c r="B5"/>
  <c r="G4"/>
  <c r="F4"/>
  <c r="E4"/>
  <c r="B4"/>
  <c r="G3"/>
  <c r="F3"/>
  <c r="E3"/>
  <c r="B3"/>
</calcChain>
</file>

<file path=xl/sharedStrings.xml><?xml version="1.0" encoding="utf-8"?>
<sst xmlns="http://schemas.openxmlformats.org/spreadsheetml/2006/main" count="2266" uniqueCount="31">
  <si>
    <t>岗位代码</t>
  </si>
  <si>
    <t>岗位名称</t>
  </si>
  <si>
    <t>招聘单位</t>
  </si>
  <si>
    <t>姓名</t>
  </si>
  <si>
    <t>性别</t>
  </si>
  <si>
    <t>学历</t>
  </si>
  <si>
    <t>产业发展岗</t>
  </si>
  <si>
    <t>巴东县官渡口镇农业农村服务中心</t>
  </si>
  <si>
    <t>党群服务岗</t>
  </si>
  <si>
    <t>巴东县金果坪乡党群服务中心（金果坪乡退役军人服务站）</t>
  </si>
  <si>
    <t>退役军人服务岗</t>
  </si>
  <si>
    <t>巴东县绿葱坡镇党群服务中心（绿葱坡镇退役军人服务站）</t>
  </si>
  <si>
    <t>巴东县信陵镇农业农村服务中心</t>
  </si>
  <si>
    <t>财务会计岗位</t>
  </si>
  <si>
    <t>巴东县大支坪镇农业农村服务中心</t>
  </si>
  <si>
    <t>民族事务研究岗</t>
  </si>
  <si>
    <t>巴东县民族宗教事务服务中心</t>
  </si>
  <si>
    <t>病理科医生</t>
  </si>
  <si>
    <t>巴东县人民医院</t>
  </si>
  <si>
    <t>巴东县中医医院</t>
  </si>
  <si>
    <t>数学教师</t>
  </si>
  <si>
    <t>巴东县民族职业高级中学</t>
  </si>
  <si>
    <t>语文教师</t>
  </si>
  <si>
    <t>巴东县第一高级中学</t>
  </si>
  <si>
    <t>历史教师</t>
  </si>
  <si>
    <t>序号</t>
    <phoneticPr fontId="1" type="noConversion"/>
  </si>
  <si>
    <t>备注</t>
    <phoneticPr fontId="1" type="noConversion"/>
  </si>
  <si>
    <t>直接面试</t>
    <phoneticPr fontId="1" type="noConversion"/>
  </si>
  <si>
    <t>2024年巴东县事业单位第二次专项公开招聘工作人员测试人员名单</t>
    <phoneticPr fontId="1" type="noConversion"/>
  </si>
  <si>
    <t>测试方式</t>
    <phoneticPr fontId="1" type="noConversion"/>
  </si>
  <si>
    <t>笔试+面试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</si>
</sst>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54"/>
  <sheetViews>
    <sheetView tabSelected="1" topLeftCell="A737" workbookViewId="0">
      <selection activeCell="M751" sqref="M751"/>
    </sheetView>
  </sheetViews>
  <sheetFormatPr defaultColWidth="9" defaultRowHeight="13.5"/>
  <cols>
    <col min="1" max="1" width="5" style="2" customWidth="1"/>
    <col min="2" max="2" width="9" style="2"/>
    <col min="3" max="3" width="11.75" style="2" customWidth="1"/>
    <col min="4" max="4" width="27.5" style="3" customWidth="1"/>
    <col min="5" max="5" width="7.75" style="2" customWidth="1"/>
    <col min="6" max="6" width="6.125" style="2" customWidth="1"/>
    <col min="7" max="7" width="9.375" style="2" customWidth="1"/>
    <col min="8" max="8" width="10.375" style="2" customWidth="1"/>
    <col min="9" max="9" width="6.25" style="2" customWidth="1"/>
    <col min="10" max="16384" width="9" style="1"/>
  </cols>
  <sheetData>
    <row r="1" spans="1:9" ht="34.5" customHeight="1">
      <c r="A1" s="8" t="s">
        <v>28</v>
      </c>
      <c r="B1" s="8"/>
      <c r="C1" s="8"/>
      <c r="D1" s="8"/>
      <c r="E1" s="8"/>
      <c r="F1" s="8"/>
      <c r="G1" s="8"/>
      <c r="H1" s="8"/>
      <c r="I1" s="8"/>
    </row>
    <row r="2" spans="1:9" ht="30" customHeight="1">
      <c r="A2" s="6" t="s">
        <v>25</v>
      </c>
      <c r="B2" s="6" t="s">
        <v>0</v>
      </c>
      <c r="C2" s="6" t="s">
        <v>1</v>
      </c>
      <c r="D2" s="7" t="s">
        <v>2</v>
      </c>
      <c r="E2" s="6" t="s">
        <v>3</v>
      </c>
      <c r="F2" s="6" t="s">
        <v>4</v>
      </c>
      <c r="G2" s="6" t="s">
        <v>5</v>
      </c>
      <c r="H2" s="6" t="s">
        <v>29</v>
      </c>
      <c r="I2" s="6" t="s">
        <v>26</v>
      </c>
    </row>
    <row r="3" spans="1:9" ht="30" customHeight="1">
      <c r="A3" s="4">
        <v>1</v>
      </c>
      <c r="B3" s="4" t="str">
        <f t="shared" ref="B3:B66" si="0">"E2024018"</f>
        <v>E2024018</v>
      </c>
      <c r="C3" s="4" t="s">
        <v>6</v>
      </c>
      <c r="D3" s="5" t="s">
        <v>7</v>
      </c>
      <c r="E3" s="4" t="str">
        <f>"曾笛"</f>
        <v>曾笛</v>
      </c>
      <c r="F3" s="4" t="str">
        <f>"女"</f>
        <v>女</v>
      </c>
      <c r="G3" s="4" t="str">
        <f>"专科"</f>
        <v>专科</v>
      </c>
      <c r="H3" s="4" t="s">
        <v>30</v>
      </c>
      <c r="I3" s="4"/>
    </row>
    <row r="4" spans="1:9" ht="30" customHeight="1">
      <c r="A4" s="4">
        <v>2</v>
      </c>
      <c r="B4" s="4" t="str">
        <f t="shared" si="0"/>
        <v>E2024018</v>
      </c>
      <c r="C4" s="4" t="s">
        <v>6</v>
      </c>
      <c r="D4" s="5" t="s">
        <v>7</v>
      </c>
      <c r="E4" s="4" t="str">
        <f>"杨锐"</f>
        <v>杨锐</v>
      </c>
      <c r="F4" s="4" t="str">
        <f>"男"</f>
        <v>男</v>
      </c>
      <c r="G4" s="4" t="str">
        <f>"专科"</f>
        <v>专科</v>
      </c>
      <c r="H4" s="4" t="s">
        <v>30</v>
      </c>
      <c r="I4" s="4"/>
    </row>
    <row r="5" spans="1:9" ht="30" customHeight="1">
      <c r="A5" s="4">
        <v>3</v>
      </c>
      <c r="B5" s="4" t="str">
        <f t="shared" si="0"/>
        <v>E2024018</v>
      </c>
      <c r="C5" s="4" t="s">
        <v>6</v>
      </c>
      <c r="D5" s="5" t="s">
        <v>7</v>
      </c>
      <c r="E5" s="4" t="str">
        <f>"胡邱林"</f>
        <v>胡邱林</v>
      </c>
      <c r="F5" s="4" t="str">
        <f>"男"</f>
        <v>男</v>
      </c>
      <c r="G5" s="4" t="str">
        <f>"专科"</f>
        <v>专科</v>
      </c>
      <c r="H5" s="4" t="s">
        <v>30</v>
      </c>
      <c r="I5" s="4"/>
    </row>
    <row r="6" spans="1:9" ht="30" customHeight="1">
      <c r="A6" s="4">
        <v>4</v>
      </c>
      <c r="B6" s="4" t="str">
        <f t="shared" si="0"/>
        <v>E2024018</v>
      </c>
      <c r="C6" s="4" t="s">
        <v>6</v>
      </c>
      <c r="D6" s="5" t="s">
        <v>7</v>
      </c>
      <c r="E6" s="4" t="str">
        <f>"牟真"</f>
        <v>牟真</v>
      </c>
      <c r="F6" s="4" t="str">
        <f>"男"</f>
        <v>男</v>
      </c>
      <c r="G6" s="4" t="str">
        <f>"本科"</f>
        <v>本科</v>
      </c>
      <c r="H6" s="4" t="s">
        <v>30</v>
      </c>
      <c r="I6" s="4"/>
    </row>
    <row r="7" spans="1:9" ht="30" customHeight="1">
      <c r="A7" s="4">
        <v>5</v>
      </c>
      <c r="B7" s="4" t="str">
        <f t="shared" si="0"/>
        <v>E2024018</v>
      </c>
      <c r="C7" s="4" t="s">
        <v>6</v>
      </c>
      <c r="D7" s="5" t="s">
        <v>7</v>
      </c>
      <c r="E7" s="4" t="str">
        <f>"吕刚"</f>
        <v>吕刚</v>
      </c>
      <c r="F7" s="4" t="str">
        <f>"男"</f>
        <v>男</v>
      </c>
      <c r="G7" s="4" t="str">
        <f>"专科"</f>
        <v>专科</v>
      </c>
      <c r="H7" s="4" t="s">
        <v>30</v>
      </c>
      <c r="I7" s="4"/>
    </row>
    <row r="8" spans="1:9" ht="30" customHeight="1">
      <c r="A8" s="4">
        <v>6</v>
      </c>
      <c r="B8" s="4" t="str">
        <f t="shared" si="0"/>
        <v>E2024018</v>
      </c>
      <c r="C8" s="4" t="s">
        <v>6</v>
      </c>
      <c r="D8" s="5" t="s">
        <v>7</v>
      </c>
      <c r="E8" s="4" t="str">
        <f>"陈珍"</f>
        <v>陈珍</v>
      </c>
      <c r="F8" s="4" t="str">
        <f>"女"</f>
        <v>女</v>
      </c>
      <c r="G8" s="4" t="str">
        <f>"本科"</f>
        <v>本科</v>
      </c>
      <c r="H8" s="4" t="s">
        <v>30</v>
      </c>
      <c r="I8" s="4"/>
    </row>
    <row r="9" spans="1:9" ht="30" customHeight="1">
      <c r="A9" s="4">
        <v>7</v>
      </c>
      <c r="B9" s="4" t="str">
        <f t="shared" si="0"/>
        <v>E2024018</v>
      </c>
      <c r="C9" s="4" t="s">
        <v>6</v>
      </c>
      <c r="D9" s="5" t="s">
        <v>7</v>
      </c>
      <c r="E9" s="4" t="str">
        <f>"文芮"</f>
        <v>文芮</v>
      </c>
      <c r="F9" s="4" t="str">
        <f>"女"</f>
        <v>女</v>
      </c>
      <c r="G9" s="4" t="str">
        <f>"专科"</f>
        <v>专科</v>
      </c>
      <c r="H9" s="4" t="s">
        <v>30</v>
      </c>
      <c r="I9" s="4"/>
    </row>
    <row r="10" spans="1:9" ht="30" customHeight="1">
      <c r="A10" s="4">
        <v>8</v>
      </c>
      <c r="B10" s="4" t="str">
        <f t="shared" si="0"/>
        <v>E2024018</v>
      </c>
      <c r="C10" s="4" t="s">
        <v>6</v>
      </c>
      <c r="D10" s="5" t="s">
        <v>7</v>
      </c>
      <c r="E10" s="4" t="str">
        <f>"赵法萌"</f>
        <v>赵法萌</v>
      </c>
      <c r="F10" s="4" t="str">
        <f>"男"</f>
        <v>男</v>
      </c>
      <c r="G10" s="4" t="str">
        <f>"硕士研究生"</f>
        <v>硕士研究生</v>
      </c>
      <c r="H10" s="4" t="s">
        <v>27</v>
      </c>
      <c r="I10" s="4"/>
    </row>
    <row r="11" spans="1:9" ht="30" customHeight="1">
      <c r="A11" s="4">
        <v>9</v>
      </c>
      <c r="B11" s="4" t="str">
        <f t="shared" si="0"/>
        <v>E2024018</v>
      </c>
      <c r="C11" s="4" t="s">
        <v>6</v>
      </c>
      <c r="D11" s="5" t="s">
        <v>7</v>
      </c>
      <c r="E11" s="4" t="str">
        <f>"聂秋霞"</f>
        <v>聂秋霞</v>
      </c>
      <c r="F11" s="4" t="str">
        <f>"女"</f>
        <v>女</v>
      </c>
      <c r="G11" s="4" t="str">
        <f>"专科"</f>
        <v>专科</v>
      </c>
      <c r="H11" s="4" t="s">
        <v>30</v>
      </c>
      <c r="I11" s="4"/>
    </row>
    <row r="12" spans="1:9" ht="30" customHeight="1">
      <c r="A12" s="4">
        <v>10</v>
      </c>
      <c r="B12" s="4" t="str">
        <f t="shared" si="0"/>
        <v>E2024018</v>
      </c>
      <c r="C12" s="4" t="s">
        <v>6</v>
      </c>
      <c r="D12" s="5" t="s">
        <v>7</v>
      </c>
      <c r="E12" s="4" t="str">
        <f>"曾杰"</f>
        <v>曾杰</v>
      </c>
      <c r="F12" s="4" t="str">
        <f>"男"</f>
        <v>男</v>
      </c>
      <c r="G12" s="4" t="str">
        <f>"专科"</f>
        <v>专科</v>
      </c>
      <c r="H12" s="4" t="s">
        <v>30</v>
      </c>
      <c r="I12" s="4"/>
    </row>
    <row r="13" spans="1:9" ht="30" customHeight="1">
      <c r="A13" s="4">
        <v>11</v>
      </c>
      <c r="B13" s="4" t="str">
        <f t="shared" si="0"/>
        <v>E2024018</v>
      </c>
      <c r="C13" s="4" t="s">
        <v>6</v>
      </c>
      <c r="D13" s="5" t="s">
        <v>7</v>
      </c>
      <c r="E13" s="4" t="str">
        <f>"邓修阳"</f>
        <v>邓修阳</v>
      </c>
      <c r="F13" s="4" t="str">
        <f>"男"</f>
        <v>男</v>
      </c>
      <c r="G13" s="4" t="str">
        <f>"本科"</f>
        <v>本科</v>
      </c>
      <c r="H13" s="4" t="s">
        <v>30</v>
      </c>
      <c r="I13" s="4"/>
    </row>
    <row r="14" spans="1:9" ht="30" customHeight="1">
      <c r="A14" s="4">
        <v>12</v>
      </c>
      <c r="B14" s="4" t="str">
        <f t="shared" si="0"/>
        <v>E2024018</v>
      </c>
      <c r="C14" s="4" t="s">
        <v>6</v>
      </c>
      <c r="D14" s="5" t="s">
        <v>7</v>
      </c>
      <c r="E14" s="4" t="str">
        <f>"王琳琳"</f>
        <v>王琳琳</v>
      </c>
      <c r="F14" s="4" t="str">
        <f>"女"</f>
        <v>女</v>
      </c>
      <c r="G14" s="4" t="str">
        <f>"专科"</f>
        <v>专科</v>
      </c>
      <c r="H14" s="4" t="s">
        <v>30</v>
      </c>
      <c r="I14" s="4"/>
    </row>
    <row r="15" spans="1:9" ht="30" customHeight="1">
      <c r="A15" s="4">
        <v>13</v>
      </c>
      <c r="B15" s="4" t="str">
        <f t="shared" si="0"/>
        <v>E2024018</v>
      </c>
      <c r="C15" s="4" t="s">
        <v>6</v>
      </c>
      <c r="D15" s="5" t="s">
        <v>7</v>
      </c>
      <c r="E15" s="4" t="str">
        <f>"任娅丽"</f>
        <v>任娅丽</v>
      </c>
      <c r="F15" s="4" t="str">
        <f>"女"</f>
        <v>女</v>
      </c>
      <c r="G15" s="4" t="str">
        <f>"专科"</f>
        <v>专科</v>
      </c>
      <c r="H15" s="4" t="s">
        <v>30</v>
      </c>
      <c r="I15" s="4"/>
    </row>
    <row r="16" spans="1:9" ht="30" customHeight="1">
      <c r="A16" s="4">
        <v>14</v>
      </c>
      <c r="B16" s="4" t="str">
        <f t="shared" si="0"/>
        <v>E2024018</v>
      </c>
      <c r="C16" s="4" t="s">
        <v>6</v>
      </c>
      <c r="D16" s="5" t="s">
        <v>7</v>
      </c>
      <c r="E16" s="4" t="str">
        <f>"袁州"</f>
        <v>袁州</v>
      </c>
      <c r="F16" s="4" t="str">
        <f>"男"</f>
        <v>男</v>
      </c>
      <c r="G16" s="4" t="str">
        <f>"专科"</f>
        <v>专科</v>
      </c>
      <c r="H16" s="4" t="s">
        <v>30</v>
      </c>
      <c r="I16" s="4"/>
    </row>
    <row r="17" spans="1:9" ht="30" customHeight="1">
      <c r="A17" s="4">
        <v>15</v>
      </c>
      <c r="B17" s="4" t="str">
        <f t="shared" si="0"/>
        <v>E2024018</v>
      </c>
      <c r="C17" s="4" t="s">
        <v>6</v>
      </c>
      <c r="D17" s="5" t="s">
        <v>7</v>
      </c>
      <c r="E17" s="4" t="str">
        <f>"黄梦玲"</f>
        <v>黄梦玲</v>
      </c>
      <c r="F17" s="4" t="str">
        <f>"女"</f>
        <v>女</v>
      </c>
      <c r="G17" s="4" t="str">
        <f>"专科"</f>
        <v>专科</v>
      </c>
      <c r="H17" s="4" t="s">
        <v>30</v>
      </c>
      <c r="I17" s="4"/>
    </row>
    <row r="18" spans="1:9" ht="30" customHeight="1">
      <c r="A18" s="4">
        <v>16</v>
      </c>
      <c r="B18" s="4" t="str">
        <f t="shared" si="0"/>
        <v>E2024018</v>
      </c>
      <c r="C18" s="4" t="s">
        <v>6</v>
      </c>
      <c r="D18" s="5" t="s">
        <v>7</v>
      </c>
      <c r="E18" s="4" t="str">
        <f>"高以青"</f>
        <v>高以青</v>
      </c>
      <c r="F18" s="4" t="str">
        <f>"男"</f>
        <v>男</v>
      </c>
      <c r="G18" s="4" t="str">
        <f>"本科"</f>
        <v>本科</v>
      </c>
      <c r="H18" s="4" t="s">
        <v>30</v>
      </c>
      <c r="I18" s="4"/>
    </row>
    <row r="19" spans="1:9" ht="30" customHeight="1">
      <c r="A19" s="4">
        <v>17</v>
      </c>
      <c r="B19" s="4" t="str">
        <f t="shared" si="0"/>
        <v>E2024018</v>
      </c>
      <c r="C19" s="4" t="s">
        <v>6</v>
      </c>
      <c r="D19" s="5" t="s">
        <v>7</v>
      </c>
      <c r="E19" s="4" t="str">
        <f>"赵明明"</f>
        <v>赵明明</v>
      </c>
      <c r="F19" s="4" t="str">
        <f>"男"</f>
        <v>男</v>
      </c>
      <c r="G19" s="4" t="str">
        <f>"专科"</f>
        <v>专科</v>
      </c>
      <c r="H19" s="4" t="s">
        <v>30</v>
      </c>
      <c r="I19" s="4"/>
    </row>
    <row r="20" spans="1:9" ht="30" customHeight="1">
      <c r="A20" s="4">
        <v>18</v>
      </c>
      <c r="B20" s="4" t="str">
        <f t="shared" si="0"/>
        <v>E2024018</v>
      </c>
      <c r="C20" s="4" t="s">
        <v>6</v>
      </c>
      <c r="D20" s="5" t="s">
        <v>7</v>
      </c>
      <c r="E20" s="4" t="str">
        <f>"田娟"</f>
        <v>田娟</v>
      </c>
      <c r="F20" s="4" t="str">
        <f>"女"</f>
        <v>女</v>
      </c>
      <c r="G20" s="4" t="str">
        <f>"专科"</f>
        <v>专科</v>
      </c>
      <c r="H20" s="4" t="s">
        <v>30</v>
      </c>
      <c r="I20" s="4"/>
    </row>
    <row r="21" spans="1:9" ht="30" customHeight="1">
      <c r="A21" s="4">
        <v>19</v>
      </c>
      <c r="B21" s="4" t="str">
        <f t="shared" si="0"/>
        <v>E2024018</v>
      </c>
      <c r="C21" s="4" t="s">
        <v>6</v>
      </c>
      <c r="D21" s="5" t="s">
        <v>7</v>
      </c>
      <c r="E21" s="4" t="str">
        <f>"吕维鑫"</f>
        <v>吕维鑫</v>
      </c>
      <c r="F21" s="4" t="str">
        <f>"男"</f>
        <v>男</v>
      </c>
      <c r="G21" s="4" t="str">
        <f>"本科"</f>
        <v>本科</v>
      </c>
      <c r="H21" s="4" t="s">
        <v>30</v>
      </c>
      <c r="I21" s="4"/>
    </row>
    <row r="22" spans="1:9" ht="30" customHeight="1">
      <c r="A22" s="4">
        <v>20</v>
      </c>
      <c r="B22" s="4" t="str">
        <f t="shared" si="0"/>
        <v>E2024018</v>
      </c>
      <c r="C22" s="4" t="s">
        <v>6</v>
      </c>
      <c r="D22" s="5" t="s">
        <v>7</v>
      </c>
      <c r="E22" s="4" t="str">
        <f>"廖坤"</f>
        <v>廖坤</v>
      </c>
      <c r="F22" s="4" t="str">
        <f>"男"</f>
        <v>男</v>
      </c>
      <c r="G22" s="4" t="str">
        <f>"专科"</f>
        <v>专科</v>
      </c>
      <c r="H22" s="4" t="s">
        <v>30</v>
      </c>
      <c r="I22" s="4"/>
    </row>
    <row r="23" spans="1:9" ht="30" customHeight="1">
      <c r="A23" s="4">
        <v>21</v>
      </c>
      <c r="B23" s="4" t="str">
        <f t="shared" si="0"/>
        <v>E2024018</v>
      </c>
      <c r="C23" s="4" t="s">
        <v>6</v>
      </c>
      <c r="D23" s="5" t="s">
        <v>7</v>
      </c>
      <c r="E23" s="4" t="str">
        <f>"冉珊"</f>
        <v>冉珊</v>
      </c>
      <c r="F23" s="4" t="str">
        <f>"女"</f>
        <v>女</v>
      </c>
      <c r="G23" s="4" t="str">
        <f>"本科"</f>
        <v>本科</v>
      </c>
      <c r="H23" s="4" t="s">
        <v>30</v>
      </c>
      <c r="I23" s="4"/>
    </row>
    <row r="24" spans="1:9" ht="30" customHeight="1">
      <c r="A24" s="4">
        <v>22</v>
      </c>
      <c r="B24" s="4" t="str">
        <f t="shared" si="0"/>
        <v>E2024018</v>
      </c>
      <c r="C24" s="4" t="s">
        <v>6</v>
      </c>
      <c r="D24" s="5" t="s">
        <v>7</v>
      </c>
      <c r="E24" s="4" t="str">
        <f>"张子禄"</f>
        <v>张子禄</v>
      </c>
      <c r="F24" s="4" t="str">
        <f>"男"</f>
        <v>男</v>
      </c>
      <c r="G24" s="4" t="str">
        <f>"专科"</f>
        <v>专科</v>
      </c>
      <c r="H24" s="4" t="s">
        <v>30</v>
      </c>
      <c r="I24" s="4"/>
    </row>
    <row r="25" spans="1:9" ht="30" customHeight="1">
      <c r="A25" s="4">
        <v>23</v>
      </c>
      <c r="B25" s="4" t="str">
        <f t="shared" si="0"/>
        <v>E2024018</v>
      </c>
      <c r="C25" s="4" t="s">
        <v>6</v>
      </c>
      <c r="D25" s="5" t="s">
        <v>7</v>
      </c>
      <c r="E25" s="4" t="str">
        <f>"马丽丽"</f>
        <v>马丽丽</v>
      </c>
      <c r="F25" s="4" t="str">
        <f>"女"</f>
        <v>女</v>
      </c>
      <c r="G25" s="4" t="str">
        <f>"本科"</f>
        <v>本科</v>
      </c>
      <c r="H25" s="4" t="s">
        <v>30</v>
      </c>
      <c r="I25" s="4"/>
    </row>
    <row r="26" spans="1:9" ht="30" customHeight="1">
      <c r="A26" s="4">
        <v>24</v>
      </c>
      <c r="B26" s="4" t="str">
        <f t="shared" si="0"/>
        <v>E2024018</v>
      </c>
      <c r="C26" s="4" t="s">
        <v>6</v>
      </c>
      <c r="D26" s="5" t="s">
        <v>7</v>
      </c>
      <c r="E26" s="4" t="str">
        <f>"郑刘萍"</f>
        <v>郑刘萍</v>
      </c>
      <c r="F26" s="4" t="str">
        <f>"女"</f>
        <v>女</v>
      </c>
      <c r="G26" s="4" t="str">
        <f>"专科"</f>
        <v>专科</v>
      </c>
      <c r="H26" s="4" t="s">
        <v>30</v>
      </c>
      <c r="I26" s="4"/>
    </row>
    <row r="27" spans="1:9" ht="30" customHeight="1">
      <c r="A27" s="4">
        <v>25</v>
      </c>
      <c r="B27" s="4" t="str">
        <f t="shared" si="0"/>
        <v>E2024018</v>
      </c>
      <c r="C27" s="4" t="s">
        <v>6</v>
      </c>
      <c r="D27" s="5" t="s">
        <v>7</v>
      </c>
      <c r="E27" s="4" t="str">
        <f>"吴慧"</f>
        <v>吴慧</v>
      </c>
      <c r="F27" s="4" t="str">
        <f>"女"</f>
        <v>女</v>
      </c>
      <c r="G27" s="4" t="str">
        <f>"本科"</f>
        <v>本科</v>
      </c>
      <c r="H27" s="4" t="s">
        <v>30</v>
      </c>
      <c r="I27" s="4"/>
    </row>
    <row r="28" spans="1:9" ht="30" customHeight="1">
      <c r="A28" s="4">
        <v>26</v>
      </c>
      <c r="B28" s="4" t="str">
        <f t="shared" si="0"/>
        <v>E2024018</v>
      </c>
      <c r="C28" s="4" t="s">
        <v>6</v>
      </c>
      <c r="D28" s="5" t="s">
        <v>7</v>
      </c>
      <c r="E28" s="4" t="str">
        <f>"李欣"</f>
        <v>李欣</v>
      </c>
      <c r="F28" s="4" t="str">
        <f>"男"</f>
        <v>男</v>
      </c>
      <c r="G28" s="4" t="str">
        <f>"本科"</f>
        <v>本科</v>
      </c>
      <c r="H28" s="4" t="s">
        <v>30</v>
      </c>
      <c r="I28" s="4"/>
    </row>
    <row r="29" spans="1:9" ht="30" customHeight="1">
      <c r="A29" s="4">
        <v>27</v>
      </c>
      <c r="B29" s="4" t="str">
        <f t="shared" si="0"/>
        <v>E2024018</v>
      </c>
      <c r="C29" s="4" t="s">
        <v>6</v>
      </c>
      <c r="D29" s="5" t="s">
        <v>7</v>
      </c>
      <c r="E29" s="4" t="str">
        <f>"翟泽林"</f>
        <v>翟泽林</v>
      </c>
      <c r="F29" s="4" t="str">
        <f>"男"</f>
        <v>男</v>
      </c>
      <c r="G29" s="4" t="str">
        <f>"专科"</f>
        <v>专科</v>
      </c>
      <c r="H29" s="4" t="s">
        <v>30</v>
      </c>
      <c r="I29" s="4"/>
    </row>
    <row r="30" spans="1:9" ht="30" customHeight="1">
      <c r="A30" s="4">
        <v>28</v>
      </c>
      <c r="B30" s="4" t="str">
        <f t="shared" si="0"/>
        <v>E2024018</v>
      </c>
      <c r="C30" s="4" t="s">
        <v>6</v>
      </c>
      <c r="D30" s="5" t="s">
        <v>7</v>
      </c>
      <c r="E30" s="4" t="str">
        <f>"田金华"</f>
        <v>田金华</v>
      </c>
      <c r="F30" s="4" t="str">
        <f>"女"</f>
        <v>女</v>
      </c>
      <c r="G30" s="4" t="str">
        <f>"本科"</f>
        <v>本科</v>
      </c>
      <c r="H30" s="4" t="s">
        <v>30</v>
      </c>
      <c r="I30" s="4"/>
    </row>
    <row r="31" spans="1:9" ht="30" customHeight="1">
      <c r="A31" s="4">
        <v>29</v>
      </c>
      <c r="B31" s="4" t="str">
        <f t="shared" si="0"/>
        <v>E2024018</v>
      </c>
      <c r="C31" s="4" t="s">
        <v>6</v>
      </c>
      <c r="D31" s="5" t="s">
        <v>7</v>
      </c>
      <c r="E31" s="4" t="str">
        <f>"李双明"</f>
        <v>李双明</v>
      </c>
      <c r="F31" s="4" t="str">
        <f>"男"</f>
        <v>男</v>
      </c>
      <c r="G31" s="4" t="str">
        <f>"硕士研究生"</f>
        <v>硕士研究生</v>
      </c>
      <c r="H31" s="4" t="s">
        <v>27</v>
      </c>
      <c r="I31" s="4"/>
    </row>
    <row r="32" spans="1:9" ht="30" customHeight="1">
      <c r="A32" s="4">
        <v>30</v>
      </c>
      <c r="B32" s="4" t="str">
        <f t="shared" si="0"/>
        <v>E2024018</v>
      </c>
      <c r="C32" s="4" t="s">
        <v>6</v>
      </c>
      <c r="D32" s="5" t="s">
        <v>7</v>
      </c>
      <c r="E32" s="4" t="str">
        <f>"王海宇"</f>
        <v>王海宇</v>
      </c>
      <c r="F32" s="4" t="str">
        <f>"男"</f>
        <v>男</v>
      </c>
      <c r="G32" s="4" t="str">
        <f>"本科"</f>
        <v>本科</v>
      </c>
      <c r="H32" s="4" t="s">
        <v>30</v>
      </c>
      <c r="I32" s="4"/>
    </row>
    <row r="33" spans="1:9" ht="30" customHeight="1">
      <c r="A33" s="4">
        <v>31</v>
      </c>
      <c r="B33" s="4" t="str">
        <f t="shared" si="0"/>
        <v>E2024018</v>
      </c>
      <c r="C33" s="4" t="s">
        <v>6</v>
      </c>
      <c r="D33" s="5" t="s">
        <v>7</v>
      </c>
      <c r="E33" s="4" t="str">
        <f>"雷佩"</f>
        <v>雷佩</v>
      </c>
      <c r="F33" s="4" t="str">
        <f>"男"</f>
        <v>男</v>
      </c>
      <c r="G33" s="4" t="str">
        <f>"本科"</f>
        <v>本科</v>
      </c>
      <c r="H33" s="4" t="s">
        <v>30</v>
      </c>
      <c r="I33" s="4"/>
    </row>
    <row r="34" spans="1:9" ht="30" customHeight="1">
      <c r="A34" s="4">
        <v>32</v>
      </c>
      <c r="B34" s="4" t="str">
        <f t="shared" si="0"/>
        <v>E2024018</v>
      </c>
      <c r="C34" s="4" t="s">
        <v>6</v>
      </c>
      <c r="D34" s="5" t="s">
        <v>7</v>
      </c>
      <c r="E34" s="4" t="str">
        <f>"闵露"</f>
        <v>闵露</v>
      </c>
      <c r="F34" s="4" t="str">
        <f>"女"</f>
        <v>女</v>
      </c>
      <c r="G34" s="4" t="str">
        <f>"专科"</f>
        <v>专科</v>
      </c>
      <c r="H34" s="4" t="s">
        <v>30</v>
      </c>
      <c r="I34" s="4"/>
    </row>
    <row r="35" spans="1:9" ht="30" customHeight="1">
      <c r="A35" s="4">
        <v>33</v>
      </c>
      <c r="B35" s="4" t="str">
        <f t="shared" si="0"/>
        <v>E2024018</v>
      </c>
      <c r="C35" s="4" t="s">
        <v>6</v>
      </c>
      <c r="D35" s="5" t="s">
        <v>7</v>
      </c>
      <c r="E35" s="4" t="str">
        <f>"向少浩"</f>
        <v>向少浩</v>
      </c>
      <c r="F35" s="4" t="str">
        <f>"男"</f>
        <v>男</v>
      </c>
      <c r="G35" s="4" t="str">
        <f>"专科"</f>
        <v>专科</v>
      </c>
      <c r="H35" s="4" t="s">
        <v>30</v>
      </c>
      <c r="I35" s="4"/>
    </row>
    <row r="36" spans="1:9" ht="30" customHeight="1">
      <c r="A36" s="4">
        <v>34</v>
      </c>
      <c r="B36" s="4" t="str">
        <f t="shared" si="0"/>
        <v>E2024018</v>
      </c>
      <c r="C36" s="4" t="s">
        <v>6</v>
      </c>
      <c r="D36" s="5" t="s">
        <v>7</v>
      </c>
      <c r="E36" s="4" t="str">
        <f>"李静"</f>
        <v>李静</v>
      </c>
      <c r="F36" s="4" t="str">
        <f>"女"</f>
        <v>女</v>
      </c>
      <c r="G36" s="4" t="str">
        <f>"硕士研究生"</f>
        <v>硕士研究生</v>
      </c>
      <c r="H36" s="4" t="s">
        <v>27</v>
      </c>
      <c r="I36" s="4"/>
    </row>
    <row r="37" spans="1:9" ht="30" customHeight="1">
      <c r="A37" s="4">
        <v>35</v>
      </c>
      <c r="B37" s="4" t="str">
        <f t="shared" si="0"/>
        <v>E2024018</v>
      </c>
      <c r="C37" s="4" t="s">
        <v>6</v>
      </c>
      <c r="D37" s="5" t="s">
        <v>7</v>
      </c>
      <c r="E37" s="4" t="str">
        <f>"乔义东"</f>
        <v>乔义东</v>
      </c>
      <c r="F37" s="4" t="str">
        <f>"男"</f>
        <v>男</v>
      </c>
      <c r="G37" s="4" t="str">
        <f>"本科"</f>
        <v>本科</v>
      </c>
      <c r="H37" s="4" t="s">
        <v>30</v>
      </c>
      <c r="I37" s="4"/>
    </row>
    <row r="38" spans="1:9" ht="30" customHeight="1">
      <c r="A38" s="4">
        <v>36</v>
      </c>
      <c r="B38" s="4" t="str">
        <f t="shared" si="0"/>
        <v>E2024018</v>
      </c>
      <c r="C38" s="4" t="s">
        <v>6</v>
      </c>
      <c r="D38" s="5" t="s">
        <v>7</v>
      </c>
      <c r="E38" s="4" t="str">
        <f>"刘红云"</f>
        <v>刘红云</v>
      </c>
      <c r="F38" s="4" t="str">
        <f>"女"</f>
        <v>女</v>
      </c>
      <c r="G38" s="4" t="str">
        <f>"本科"</f>
        <v>本科</v>
      </c>
      <c r="H38" s="4" t="s">
        <v>30</v>
      </c>
      <c r="I38" s="4"/>
    </row>
    <row r="39" spans="1:9" ht="30" customHeight="1">
      <c r="A39" s="4">
        <v>37</v>
      </c>
      <c r="B39" s="4" t="str">
        <f t="shared" si="0"/>
        <v>E2024018</v>
      </c>
      <c r="C39" s="4" t="s">
        <v>6</v>
      </c>
      <c r="D39" s="5" t="s">
        <v>7</v>
      </c>
      <c r="E39" s="4" t="str">
        <f>"吕宇乐"</f>
        <v>吕宇乐</v>
      </c>
      <c r="F39" s="4" t="str">
        <f>"女"</f>
        <v>女</v>
      </c>
      <c r="G39" s="4" t="str">
        <f>"专科"</f>
        <v>专科</v>
      </c>
      <c r="H39" s="4" t="s">
        <v>30</v>
      </c>
      <c r="I39" s="4"/>
    </row>
    <row r="40" spans="1:9" ht="30" customHeight="1">
      <c r="A40" s="4">
        <v>38</v>
      </c>
      <c r="B40" s="4" t="str">
        <f t="shared" si="0"/>
        <v>E2024018</v>
      </c>
      <c r="C40" s="4" t="s">
        <v>6</v>
      </c>
      <c r="D40" s="5" t="s">
        <v>7</v>
      </c>
      <c r="E40" s="4" t="str">
        <f>"邓宇"</f>
        <v>邓宇</v>
      </c>
      <c r="F40" s="4" t="str">
        <f>"女"</f>
        <v>女</v>
      </c>
      <c r="G40" s="4" t="str">
        <f>"专科"</f>
        <v>专科</v>
      </c>
      <c r="H40" s="4" t="s">
        <v>30</v>
      </c>
      <c r="I40" s="4"/>
    </row>
    <row r="41" spans="1:9" ht="30" customHeight="1">
      <c r="A41" s="4">
        <v>39</v>
      </c>
      <c r="B41" s="4" t="str">
        <f t="shared" si="0"/>
        <v>E2024018</v>
      </c>
      <c r="C41" s="4" t="s">
        <v>6</v>
      </c>
      <c r="D41" s="5" t="s">
        <v>7</v>
      </c>
      <c r="E41" s="4" t="str">
        <f>"张琴"</f>
        <v>张琴</v>
      </c>
      <c r="F41" s="4" t="str">
        <f>"女"</f>
        <v>女</v>
      </c>
      <c r="G41" s="4" t="str">
        <f>"本科"</f>
        <v>本科</v>
      </c>
      <c r="H41" s="4" t="s">
        <v>30</v>
      </c>
      <c r="I41" s="4"/>
    </row>
    <row r="42" spans="1:9" ht="30" customHeight="1">
      <c r="A42" s="4">
        <v>40</v>
      </c>
      <c r="B42" s="4" t="str">
        <f t="shared" si="0"/>
        <v>E2024018</v>
      </c>
      <c r="C42" s="4" t="s">
        <v>6</v>
      </c>
      <c r="D42" s="5" t="s">
        <v>7</v>
      </c>
      <c r="E42" s="4" t="str">
        <f>"钟茹"</f>
        <v>钟茹</v>
      </c>
      <c r="F42" s="4" t="str">
        <f>"女"</f>
        <v>女</v>
      </c>
      <c r="G42" s="4" t="str">
        <f>"专科"</f>
        <v>专科</v>
      </c>
      <c r="H42" s="4" t="s">
        <v>30</v>
      </c>
      <c r="I42" s="4"/>
    </row>
    <row r="43" spans="1:9" ht="30" customHeight="1">
      <c r="A43" s="4">
        <v>41</v>
      </c>
      <c r="B43" s="4" t="str">
        <f t="shared" si="0"/>
        <v>E2024018</v>
      </c>
      <c r="C43" s="4" t="s">
        <v>6</v>
      </c>
      <c r="D43" s="5" t="s">
        <v>7</v>
      </c>
      <c r="E43" s="4" t="str">
        <f>"万朝翰"</f>
        <v>万朝翰</v>
      </c>
      <c r="F43" s="4" t="str">
        <f>"男"</f>
        <v>男</v>
      </c>
      <c r="G43" s="4" t="str">
        <f>"本科"</f>
        <v>本科</v>
      </c>
      <c r="H43" s="4" t="s">
        <v>30</v>
      </c>
      <c r="I43" s="4"/>
    </row>
    <row r="44" spans="1:9" ht="30" customHeight="1">
      <c r="A44" s="4">
        <v>42</v>
      </c>
      <c r="B44" s="4" t="str">
        <f t="shared" si="0"/>
        <v>E2024018</v>
      </c>
      <c r="C44" s="4" t="s">
        <v>6</v>
      </c>
      <c r="D44" s="5" t="s">
        <v>7</v>
      </c>
      <c r="E44" s="4" t="str">
        <f>"王明锐"</f>
        <v>王明锐</v>
      </c>
      <c r="F44" s="4" t="str">
        <f>"女"</f>
        <v>女</v>
      </c>
      <c r="G44" s="4" t="str">
        <f>"本科"</f>
        <v>本科</v>
      </c>
      <c r="H44" s="4" t="s">
        <v>30</v>
      </c>
      <c r="I44" s="4"/>
    </row>
    <row r="45" spans="1:9" ht="30" customHeight="1">
      <c r="A45" s="4">
        <v>43</v>
      </c>
      <c r="B45" s="4" t="str">
        <f t="shared" si="0"/>
        <v>E2024018</v>
      </c>
      <c r="C45" s="4" t="s">
        <v>6</v>
      </c>
      <c r="D45" s="5" t="s">
        <v>7</v>
      </c>
      <c r="E45" s="4" t="str">
        <f>"郑祝"</f>
        <v>郑祝</v>
      </c>
      <c r="F45" s="4" t="str">
        <f>"男"</f>
        <v>男</v>
      </c>
      <c r="G45" s="4" t="str">
        <f>"硕士研究生"</f>
        <v>硕士研究生</v>
      </c>
      <c r="H45" s="4" t="s">
        <v>27</v>
      </c>
      <c r="I45" s="4"/>
    </row>
    <row r="46" spans="1:9" ht="30" customHeight="1">
      <c r="A46" s="4">
        <v>44</v>
      </c>
      <c r="B46" s="4" t="str">
        <f t="shared" si="0"/>
        <v>E2024018</v>
      </c>
      <c r="C46" s="4" t="s">
        <v>6</v>
      </c>
      <c r="D46" s="5" t="s">
        <v>7</v>
      </c>
      <c r="E46" s="4" t="str">
        <f>"周仁迪"</f>
        <v>周仁迪</v>
      </c>
      <c r="F46" s="4" t="str">
        <f>"女"</f>
        <v>女</v>
      </c>
      <c r="G46" s="4" t="str">
        <f>"硕士研究生"</f>
        <v>硕士研究生</v>
      </c>
      <c r="H46" s="4" t="s">
        <v>27</v>
      </c>
      <c r="I46" s="4"/>
    </row>
    <row r="47" spans="1:9" ht="30" customHeight="1">
      <c r="A47" s="4">
        <v>45</v>
      </c>
      <c r="B47" s="4" t="str">
        <f t="shared" si="0"/>
        <v>E2024018</v>
      </c>
      <c r="C47" s="4" t="s">
        <v>6</v>
      </c>
      <c r="D47" s="5" t="s">
        <v>7</v>
      </c>
      <c r="E47" s="4" t="str">
        <f>"姚国燊"</f>
        <v>姚国燊</v>
      </c>
      <c r="F47" s="4" t="str">
        <f>"男"</f>
        <v>男</v>
      </c>
      <c r="G47" s="4" t="str">
        <f>"专科"</f>
        <v>专科</v>
      </c>
      <c r="H47" s="4" t="s">
        <v>30</v>
      </c>
      <c r="I47" s="4"/>
    </row>
    <row r="48" spans="1:9" ht="30" customHeight="1">
      <c r="A48" s="4">
        <v>46</v>
      </c>
      <c r="B48" s="4" t="str">
        <f t="shared" si="0"/>
        <v>E2024018</v>
      </c>
      <c r="C48" s="4" t="s">
        <v>6</v>
      </c>
      <c r="D48" s="5" t="s">
        <v>7</v>
      </c>
      <c r="E48" s="4" t="str">
        <f>"覃恋"</f>
        <v>覃恋</v>
      </c>
      <c r="F48" s="4" t="str">
        <f>"女"</f>
        <v>女</v>
      </c>
      <c r="G48" s="4" t="str">
        <f>"本科"</f>
        <v>本科</v>
      </c>
      <c r="H48" s="4" t="s">
        <v>30</v>
      </c>
      <c r="I48" s="4"/>
    </row>
    <row r="49" spans="1:9" ht="30" customHeight="1">
      <c r="A49" s="4">
        <v>47</v>
      </c>
      <c r="B49" s="4" t="str">
        <f t="shared" si="0"/>
        <v>E2024018</v>
      </c>
      <c r="C49" s="4" t="s">
        <v>6</v>
      </c>
      <c r="D49" s="5" t="s">
        <v>7</v>
      </c>
      <c r="E49" s="4" t="str">
        <f>"汪柳"</f>
        <v>汪柳</v>
      </c>
      <c r="F49" s="4" t="str">
        <f>"男"</f>
        <v>男</v>
      </c>
      <c r="G49" s="4" t="str">
        <f>"专科"</f>
        <v>专科</v>
      </c>
      <c r="H49" s="4" t="s">
        <v>30</v>
      </c>
      <c r="I49" s="4"/>
    </row>
    <row r="50" spans="1:9" ht="30" customHeight="1">
      <c r="A50" s="4">
        <v>48</v>
      </c>
      <c r="B50" s="4" t="str">
        <f t="shared" si="0"/>
        <v>E2024018</v>
      </c>
      <c r="C50" s="4" t="s">
        <v>6</v>
      </c>
      <c r="D50" s="5" t="s">
        <v>7</v>
      </c>
      <c r="E50" s="4" t="str">
        <f>"刘登辉"</f>
        <v>刘登辉</v>
      </c>
      <c r="F50" s="4" t="str">
        <f>"男"</f>
        <v>男</v>
      </c>
      <c r="G50" s="4" t="str">
        <f>"专科"</f>
        <v>专科</v>
      </c>
      <c r="H50" s="4" t="s">
        <v>30</v>
      </c>
      <c r="I50" s="4"/>
    </row>
    <row r="51" spans="1:9" ht="30" customHeight="1">
      <c r="A51" s="4">
        <v>49</v>
      </c>
      <c r="B51" s="4" t="str">
        <f t="shared" si="0"/>
        <v>E2024018</v>
      </c>
      <c r="C51" s="4" t="s">
        <v>6</v>
      </c>
      <c r="D51" s="5" t="s">
        <v>7</v>
      </c>
      <c r="E51" s="4" t="str">
        <f>"王兴焱"</f>
        <v>王兴焱</v>
      </c>
      <c r="F51" s="4" t="str">
        <f>"女"</f>
        <v>女</v>
      </c>
      <c r="G51" s="4" t="str">
        <f>"本科"</f>
        <v>本科</v>
      </c>
      <c r="H51" s="4" t="s">
        <v>30</v>
      </c>
      <c r="I51" s="4"/>
    </row>
    <row r="52" spans="1:9" ht="30" customHeight="1">
      <c r="A52" s="4">
        <v>50</v>
      </c>
      <c r="B52" s="4" t="str">
        <f t="shared" si="0"/>
        <v>E2024018</v>
      </c>
      <c r="C52" s="4" t="s">
        <v>6</v>
      </c>
      <c r="D52" s="5" t="s">
        <v>7</v>
      </c>
      <c r="E52" s="4" t="str">
        <f>"王淼"</f>
        <v>王淼</v>
      </c>
      <c r="F52" s="4" t="str">
        <f>"女"</f>
        <v>女</v>
      </c>
      <c r="G52" s="4" t="str">
        <f>"硕士研究生"</f>
        <v>硕士研究生</v>
      </c>
      <c r="H52" s="4" t="s">
        <v>27</v>
      </c>
      <c r="I52" s="4"/>
    </row>
    <row r="53" spans="1:9" ht="30" customHeight="1">
      <c r="A53" s="4">
        <v>51</v>
      </c>
      <c r="B53" s="4" t="str">
        <f t="shared" si="0"/>
        <v>E2024018</v>
      </c>
      <c r="C53" s="4" t="s">
        <v>6</v>
      </c>
      <c r="D53" s="5" t="s">
        <v>7</v>
      </c>
      <c r="E53" s="4" t="str">
        <f>"彭小槟"</f>
        <v>彭小槟</v>
      </c>
      <c r="F53" s="4" t="str">
        <f>"男"</f>
        <v>男</v>
      </c>
      <c r="G53" s="4" t="str">
        <f>"本科"</f>
        <v>本科</v>
      </c>
      <c r="H53" s="4" t="s">
        <v>30</v>
      </c>
      <c r="I53" s="4"/>
    </row>
    <row r="54" spans="1:9" ht="30" customHeight="1">
      <c r="A54" s="4">
        <v>52</v>
      </c>
      <c r="B54" s="4" t="str">
        <f t="shared" si="0"/>
        <v>E2024018</v>
      </c>
      <c r="C54" s="4" t="s">
        <v>6</v>
      </c>
      <c r="D54" s="5" t="s">
        <v>7</v>
      </c>
      <c r="E54" s="4" t="str">
        <f>"卢锋"</f>
        <v>卢锋</v>
      </c>
      <c r="F54" s="4" t="str">
        <f>"男"</f>
        <v>男</v>
      </c>
      <c r="G54" s="4" t="str">
        <f>"本科"</f>
        <v>本科</v>
      </c>
      <c r="H54" s="4" t="s">
        <v>30</v>
      </c>
      <c r="I54" s="4"/>
    </row>
    <row r="55" spans="1:9" ht="30" customHeight="1">
      <c r="A55" s="4">
        <v>53</v>
      </c>
      <c r="B55" s="4" t="str">
        <f t="shared" si="0"/>
        <v>E2024018</v>
      </c>
      <c r="C55" s="4" t="s">
        <v>6</v>
      </c>
      <c r="D55" s="5" t="s">
        <v>7</v>
      </c>
      <c r="E55" s="4" t="str">
        <f>"袁宗"</f>
        <v>袁宗</v>
      </c>
      <c r="F55" s="4" t="str">
        <f>"男"</f>
        <v>男</v>
      </c>
      <c r="G55" s="4" t="str">
        <f>"专科"</f>
        <v>专科</v>
      </c>
      <c r="H55" s="4" t="s">
        <v>30</v>
      </c>
      <c r="I55" s="4"/>
    </row>
    <row r="56" spans="1:9" ht="30" customHeight="1">
      <c r="A56" s="4">
        <v>54</v>
      </c>
      <c r="B56" s="4" t="str">
        <f t="shared" si="0"/>
        <v>E2024018</v>
      </c>
      <c r="C56" s="4" t="s">
        <v>6</v>
      </c>
      <c r="D56" s="5" t="s">
        <v>7</v>
      </c>
      <c r="E56" s="4" t="str">
        <f>"李莹"</f>
        <v>李莹</v>
      </c>
      <c r="F56" s="4" t="str">
        <f>"女"</f>
        <v>女</v>
      </c>
      <c r="G56" s="4" t="str">
        <f>"本科"</f>
        <v>本科</v>
      </c>
      <c r="H56" s="4" t="s">
        <v>30</v>
      </c>
      <c r="I56" s="4"/>
    </row>
    <row r="57" spans="1:9" ht="30" customHeight="1">
      <c r="A57" s="4">
        <v>55</v>
      </c>
      <c r="B57" s="4" t="str">
        <f t="shared" si="0"/>
        <v>E2024018</v>
      </c>
      <c r="C57" s="4" t="s">
        <v>6</v>
      </c>
      <c r="D57" s="5" t="s">
        <v>7</v>
      </c>
      <c r="E57" s="4" t="str">
        <f>"侯鸣"</f>
        <v>侯鸣</v>
      </c>
      <c r="F57" s="4" t="str">
        <f>"男"</f>
        <v>男</v>
      </c>
      <c r="G57" s="4" t="str">
        <f>"本科"</f>
        <v>本科</v>
      </c>
      <c r="H57" s="4" t="s">
        <v>30</v>
      </c>
      <c r="I57" s="4"/>
    </row>
    <row r="58" spans="1:9" ht="30" customHeight="1">
      <c r="A58" s="4">
        <v>56</v>
      </c>
      <c r="B58" s="4" t="str">
        <f t="shared" si="0"/>
        <v>E2024018</v>
      </c>
      <c r="C58" s="4" t="s">
        <v>6</v>
      </c>
      <c r="D58" s="5" t="s">
        <v>7</v>
      </c>
      <c r="E58" s="4" t="str">
        <f>"徐永朋"</f>
        <v>徐永朋</v>
      </c>
      <c r="F58" s="4" t="str">
        <f>"男"</f>
        <v>男</v>
      </c>
      <c r="G58" s="4" t="str">
        <f>"本科"</f>
        <v>本科</v>
      </c>
      <c r="H58" s="4" t="s">
        <v>30</v>
      </c>
      <c r="I58" s="4"/>
    </row>
    <row r="59" spans="1:9" ht="30" customHeight="1">
      <c r="A59" s="4">
        <v>57</v>
      </c>
      <c r="B59" s="4" t="str">
        <f t="shared" si="0"/>
        <v>E2024018</v>
      </c>
      <c r="C59" s="4" t="s">
        <v>6</v>
      </c>
      <c r="D59" s="5" t="s">
        <v>7</v>
      </c>
      <c r="E59" s="4" t="str">
        <f>"向云"</f>
        <v>向云</v>
      </c>
      <c r="F59" s="4" t="str">
        <f>"男"</f>
        <v>男</v>
      </c>
      <c r="G59" s="4" t="str">
        <f>"本科"</f>
        <v>本科</v>
      </c>
      <c r="H59" s="4" t="s">
        <v>30</v>
      </c>
      <c r="I59" s="4"/>
    </row>
    <row r="60" spans="1:9" ht="30" customHeight="1">
      <c r="A60" s="4">
        <v>58</v>
      </c>
      <c r="B60" s="4" t="str">
        <f t="shared" si="0"/>
        <v>E2024018</v>
      </c>
      <c r="C60" s="4" t="s">
        <v>6</v>
      </c>
      <c r="D60" s="5" t="s">
        <v>7</v>
      </c>
      <c r="E60" s="4" t="str">
        <f>"张俊"</f>
        <v>张俊</v>
      </c>
      <c r="F60" s="4" t="str">
        <f>"男"</f>
        <v>男</v>
      </c>
      <c r="G60" s="4" t="str">
        <f>"硕士研究生"</f>
        <v>硕士研究生</v>
      </c>
      <c r="H60" s="4" t="s">
        <v>27</v>
      </c>
      <c r="I60" s="4"/>
    </row>
    <row r="61" spans="1:9" ht="30" customHeight="1">
      <c r="A61" s="4">
        <v>59</v>
      </c>
      <c r="B61" s="4" t="str">
        <f t="shared" si="0"/>
        <v>E2024018</v>
      </c>
      <c r="C61" s="4" t="s">
        <v>6</v>
      </c>
      <c r="D61" s="5" t="s">
        <v>7</v>
      </c>
      <c r="E61" s="4" t="str">
        <f>"别轲"</f>
        <v>别轲</v>
      </c>
      <c r="F61" s="4" t="str">
        <f>"男"</f>
        <v>男</v>
      </c>
      <c r="G61" s="4" t="str">
        <f>"本科"</f>
        <v>本科</v>
      </c>
      <c r="H61" s="4" t="s">
        <v>30</v>
      </c>
      <c r="I61" s="4"/>
    </row>
    <row r="62" spans="1:9" ht="30" customHeight="1">
      <c r="A62" s="4">
        <v>60</v>
      </c>
      <c r="B62" s="4" t="str">
        <f t="shared" si="0"/>
        <v>E2024018</v>
      </c>
      <c r="C62" s="4" t="s">
        <v>6</v>
      </c>
      <c r="D62" s="5" t="s">
        <v>7</v>
      </c>
      <c r="E62" s="4" t="str">
        <f>"焦红杰"</f>
        <v>焦红杰</v>
      </c>
      <c r="F62" s="4" t="str">
        <f>"女"</f>
        <v>女</v>
      </c>
      <c r="G62" s="4" t="str">
        <f>"专科"</f>
        <v>专科</v>
      </c>
      <c r="H62" s="4" t="s">
        <v>30</v>
      </c>
      <c r="I62" s="4"/>
    </row>
    <row r="63" spans="1:9" ht="30" customHeight="1">
      <c r="A63" s="4">
        <v>61</v>
      </c>
      <c r="B63" s="4" t="str">
        <f t="shared" si="0"/>
        <v>E2024018</v>
      </c>
      <c r="C63" s="4" t="s">
        <v>6</v>
      </c>
      <c r="D63" s="5" t="s">
        <v>7</v>
      </c>
      <c r="E63" s="4" t="str">
        <f>"宋晶龄"</f>
        <v>宋晶龄</v>
      </c>
      <c r="F63" s="4" t="str">
        <f>"男"</f>
        <v>男</v>
      </c>
      <c r="G63" s="4" t="str">
        <f>"专科"</f>
        <v>专科</v>
      </c>
      <c r="H63" s="4" t="s">
        <v>30</v>
      </c>
      <c r="I63" s="4"/>
    </row>
    <row r="64" spans="1:9" ht="30" customHeight="1">
      <c r="A64" s="4">
        <v>62</v>
      </c>
      <c r="B64" s="4" t="str">
        <f t="shared" si="0"/>
        <v>E2024018</v>
      </c>
      <c r="C64" s="4" t="s">
        <v>6</v>
      </c>
      <c r="D64" s="5" t="s">
        <v>7</v>
      </c>
      <c r="E64" s="4" t="str">
        <f>"刘兰兰"</f>
        <v>刘兰兰</v>
      </c>
      <c r="F64" s="4" t="str">
        <f>"女"</f>
        <v>女</v>
      </c>
      <c r="G64" s="4" t="str">
        <f>"专科"</f>
        <v>专科</v>
      </c>
      <c r="H64" s="4" t="s">
        <v>30</v>
      </c>
      <c r="I64" s="4"/>
    </row>
    <row r="65" spans="1:9" ht="30" customHeight="1">
      <c r="A65" s="4">
        <v>63</v>
      </c>
      <c r="B65" s="4" t="str">
        <f t="shared" si="0"/>
        <v>E2024018</v>
      </c>
      <c r="C65" s="4" t="s">
        <v>6</v>
      </c>
      <c r="D65" s="5" t="s">
        <v>7</v>
      </c>
      <c r="E65" s="4" t="str">
        <f>"王妍"</f>
        <v>王妍</v>
      </c>
      <c r="F65" s="4" t="str">
        <f>"女"</f>
        <v>女</v>
      </c>
      <c r="G65" s="4" t="str">
        <f>"本科"</f>
        <v>本科</v>
      </c>
      <c r="H65" s="4" t="s">
        <v>30</v>
      </c>
      <c r="I65" s="4"/>
    </row>
    <row r="66" spans="1:9" ht="30" customHeight="1">
      <c r="A66" s="4">
        <v>64</v>
      </c>
      <c r="B66" s="4" t="str">
        <f t="shared" si="0"/>
        <v>E2024018</v>
      </c>
      <c r="C66" s="4" t="s">
        <v>6</v>
      </c>
      <c r="D66" s="5" t="s">
        <v>7</v>
      </c>
      <c r="E66" s="4" t="str">
        <f>"柳乐"</f>
        <v>柳乐</v>
      </c>
      <c r="F66" s="4" t="str">
        <f>"男"</f>
        <v>男</v>
      </c>
      <c r="G66" s="4" t="str">
        <f>"本科"</f>
        <v>本科</v>
      </c>
      <c r="H66" s="4" t="s">
        <v>30</v>
      </c>
      <c r="I66" s="4"/>
    </row>
    <row r="67" spans="1:9" ht="30" customHeight="1">
      <c r="A67" s="4">
        <v>65</v>
      </c>
      <c r="B67" s="4" t="str">
        <f t="shared" ref="B67:B106" si="1">"E2024018"</f>
        <v>E2024018</v>
      </c>
      <c r="C67" s="4" t="s">
        <v>6</v>
      </c>
      <c r="D67" s="5" t="s">
        <v>7</v>
      </c>
      <c r="E67" s="4" t="str">
        <f>"向祺"</f>
        <v>向祺</v>
      </c>
      <c r="F67" s="4" t="str">
        <f>"男"</f>
        <v>男</v>
      </c>
      <c r="G67" s="4" t="str">
        <f>"本科"</f>
        <v>本科</v>
      </c>
      <c r="H67" s="4" t="s">
        <v>30</v>
      </c>
      <c r="I67" s="4"/>
    </row>
    <row r="68" spans="1:9" ht="30" customHeight="1">
      <c r="A68" s="4">
        <v>66</v>
      </c>
      <c r="B68" s="4" t="str">
        <f t="shared" si="1"/>
        <v>E2024018</v>
      </c>
      <c r="C68" s="4" t="s">
        <v>6</v>
      </c>
      <c r="D68" s="5" t="s">
        <v>7</v>
      </c>
      <c r="E68" s="4" t="str">
        <f>"张静"</f>
        <v>张静</v>
      </c>
      <c r="F68" s="4" t="str">
        <f>"女"</f>
        <v>女</v>
      </c>
      <c r="G68" s="4" t="str">
        <f>"专科"</f>
        <v>专科</v>
      </c>
      <c r="H68" s="4" t="s">
        <v>30</v>
      </c>
      <c r="I68" s="4"/>
    </row>
    <row r="69" spans="1:9" ht="30" customHeight="1">
      <c r="A69" s="4">
        <v>67</v>
      </c>
      <c r="B69" s="4" t="str">
        <f t="shared" si="1"/>
        <v>E2024018</v>
      </c>
      <c r="C69" s="4" t="s">
        <v>6</v>
      </c>
      <c r="D69" s="5" t="s">
        <v>7</v>
      </c>
      <c r="E69" s="4" t="str">
        <f>"刘莹"</f>
        <v>刘莹</v>
      </c>
      <c r="F69" s="4" t="str">
        <f>"女"</f>
        <v>女</v>
      </c>
      <c r="G69" s="4" t="str">
        <f>"专科"</f>
        <v>专科</v>
      </c>
      <c r="H69" s="4" t="s">
        <v>30</v>
      </c>
      <c r="I69" s="4"/>
    </row>
    <row r="70" spans="1:9" ht="30" customHeight="1">
      <c r="A70" s="4">
        <v>68</v>
      </c>
      <c r="B70" s="4" t="str">
        <f t="shared" si="1"/>
        <v>E2024018</v>
      </c>
      <c r="C70" s="4" t="s">
        <v>6</v>
      </c>
      <c r="D70" s="5" t="s">
        <v>7</v>
      </c>
      <c r="E70" s="4" t="str">
        <f>"李儒慧"</f>
        <v>李儒慧</v>
      </c>
      <c r="F70" s="4" t="str">
        <f>"女"</f>
        <v>女</v>
      </c>
      <c r="G70" s="4" t="str">
        <f>"专科"</f>
        <v>专科</v>
      </c>
      <c r="H70" s="4" t="s">
        <v>30</v>
      </c>
      <c r="I70" s="4"/>
    </row>
    <row r="71" spans="1:9" ht="30" customHeight="1">
      <c r="A71" s="4">
        <v>69</v>
      </c>
      <c r="B71" s="4" t="str">
        <f t="shared" si="1"/>
        <v>E2024018</v>
      </c>
      <c r="C71" s="4" t="s">
        <v>6</v>
      </c>
      <c r="D71" s="5" t="s">
        <v>7</v>
      </c>
      <c r="E71" s="4" t="str">
        <f>"黄仕稳"</f>
        <v>黄仕稳</v>
      </c>
      <c r="F71" s="4" t="str">
        <f>"男"</f>
        <v>男</v>
      </c>
      <c r="G71" s="4" t="str">
        <f>"本科"</f>
        <v>本科</v>
      </c>
      <c r="H71" s="4" t="s">
        <v>30</v>
      </c>
      <c r="I71" s="4"/>
    </row>
    <row r="72" spans="1:9" ht="30" customHeight="1">
      <c r="A72" s="4">
        <v>70</v>
      </c>
      <c r="B72" s="4" t="str">
        <f t="shared" si="1"/>
        <v>E2024018</v>
      </c>
      <c r="C72" s="4" t="s">
        <v>6</v>
      </c>
      <c r="D72" s="5" t="s">
        <v>7</v>
      </c>
      <c r="E72" s="4" t="str">
        <f>"张俊"</f>
        <v>张俊</v>
      </c>
      <c r="F72" s="4" t="str">
        <f>"男"</f>
        <v>男</v>
      </c>
      <c r="G72" s="4" t="str">
        <f>"专科"</f>
        <v>专科</v>
      </c>
      <c r="H72" s="4" t="s">
        <v>30</v>
      </c>
      <c r="I72" s="4"/>
    </row>
    <row r="73" spans="1:9" ht="30" customHeight="1">
      <c r="A73" s="4">
        <v>71</v>
      </c>
      <c r="B73" s="4" t="str">
        <f t="shared" si="1"/>
        <v>E2024018</v>
      </c>
      <c r="C73" s="4" t="s">
        <v>6</v>
      </c>
      <c r="D73" s="5" t="s">
        <v>7</v>
      </c>
      <c r="E73" s="4" t="str">
        <f>"吴明琳"</f>
        <v>吴明琳</v>
      </c>
      <c r="F73" s="4" t="str">
        <f>"女"</f>
        <v>女</v>
      </c>
      <c r="G73" s="4" t="str">
        <f>"专科"</f>
        <v>专科</v>
      </c>
      <c r="H73" s="4" t="s">
        <v>30</v>
      </c>
      <c r="I73" s="4"/>
    </row>
    <row r="74" spans="1:9" ht="30" customHeight="1">
      <c r="A74" s="4">
        <v>72</v>
      </c>
      <c r="B74" s="4" t="str">
        <f t="shared" si="1"/>
        <v>E2024018</v>
      </c>
      <c r="C74" s="4" t="s">
        <v>6</v>
      </c>
      <c r="D74" s="5" t="s">
        <v>7</v>
      </c>
      <c r="E74" s="4" t="str">
        <f>"朱毅"</f>
        <v>朱毅</v>
      </c>
      <c r="F74" s="4" t="str">
        <f>"男"</f>
        <v>男</v>
      </c>
      <c r="G74" s="4" t="str">
        <f>"专科"</f>
        <v>专科</v>
      </c>
      <c r="H74" s="4" t="s">
        <v>30</v>
      </c>
      <c r="I74" s="4"/>
    </row>
    <row r="75" spans="1:9" ht="30" customHeight="1">
      <c r="A75" s="4">
        <v>73</v>
      </c>
      <c r="B75" s="4" t="str">
        <f t="shared" si="1"/>
        <v>E2024018</v>
      </c>
      <c r="C75" s="4" t="s">
        <v>6</v>
      </c>
      <c r="D75" s="5" t="s">
        <v>7</v>
      </c>
      <c r="E75" s="4" t="str">
        <f>"黄琴琴"</f>
        <v>黄琴琴</v>
      </c>
      <c r="F75" s="4" t="str">
        <f>"女"</f>
        <v>女</v>
      </c>
      <c r="G75" s="4" t="str">
        <f>"专科"</f>
        <v>专科</v>
      </c>
      <c r="H75" s="4" t="s">
        <v>30</v>
      </c>
      <c r="I75" s="4"/>
    </row>
    <row r="76" spans="1:9" ht="30" customHeight="1">
      <c r="A76" s="4">
        <v>74</v>
      </c>
      <c r="B76" s="4" t="str">
        <f t="shared" si="1"/>
        <v>E2024018</v>
      </c>
      <c r="C76" s="4" t="s">
        <v>6</v>
      </c>
      <c r="D76" s="5" t="s">
        <v>7</v>
      </c>
      <c r="E76" s="4" t="str">
        <f>"王海英"</f>
        <v>王海英</v>
      </c>
      <c r="F76" s="4" t="str">
        <f>"女"</f>
        <v>女</v>
      </c>
      <c r="G76" s="4" t="str">
        <f>"专科"</f>
        <v>专科</v>
      </c>
      <c r="H76" s="4" t="s">
        <v>30</v>
      </c>
      <c r="I76" s="4"/>
    </row>
    <row r="77" spans="1:9" ht="30" customHeight="1">
      <c r="A77" s="4">
        <v>75</v>
      </c>
      <c r="B77" s="4" t="str">
        <f t="shared" si="1"/>
        <v>E2024018</v>
      </c>
      <c r="C77" s="4" t="s">
        <v>6</v>
      </c>
      <c r="D77" s="5" t="s">
        <v>7</v>
      </c>
      <c r="E77" s="4" t="str">
        <f>"周恩"</f>
        <v>周恩</v>
      </c>
      <c r="F77" s="4" t="str">
        <f>"男"</f>
        <v>男</v>
      </c>
      <c r="G77" s="4" t="str">
        <f>"本科"</f>
        <v>本科</v>
      </c>
      <c r="H77" s="4" t="s">
        <v>30</v>
      </c>
      <c r="I77" s="4"/>
    </row>
    <row r="78" spans="1:9" ht="30" customHeight="1">
      <c r="A78" s="4">
        <v>76</v>
      </c>
      <c r="B78" s="4" t="str">
        <f t="shared" si="1"/>
        <v>E2024018</v>
      </c>
      <c r="C78" s="4" t="s">
        <v>6</v>
      </c>
      <c r="D78" s="5" t="s">
        <v>7</v>
      </c>
      <c r="E78" s="4" t="str">
        <f>"黄锴"</f>
        <v>黄锴</v>
      </c>
      <c r="F78" s="4" t="str">
        <f>"男"</f>
        <v>男</v>
      </c>
      <c r="G78" s="4" t="str">
        <f>"专科"</f>
        <v>专科</v>
      </c>
      <c r="H78" s="4" t="s">
        <v>30</v>
      </c>
      <c r="I78" s="4"/>
    </row>
    <row r="79" spans="1:9" ht="30" customHeight="1">
      <c r="A79" s="4">
        <v>77</v>
      </c>
      <c r="B79" s="4" t="str">
        <f t="shared" si="1"/>
        <v>E2024018</v>
      </c>
      <c r="C79" s="4" t="s">
        <v>6</v>
      </c>
      <c r="D79" s="5" t="s">
        <v>7</v>
      </c>
      <c r="E79" s="4" t="str">
        <f>"张登攀"</f>
        <v>张登攀</v>
      </c>
      <c r="F79" s="4" t="str">
        <f>"男"</f>
        <v>男</v>
      </c>
      <c r="G79" s="4" t="str">
        <f>"专科"</f>
        <v>专科</v>
      </c>
      <c r="H79" s="4" t="s">
        <v>30</v>
      </c>
      <c r="I79" s="4"/>
    </row>
    <row r="80" spans="1:9" ht="30" customHeight="1">
      <c r="A80" s="4">
        <v>78</v>
      </c>
      <c r="B80" s="4" t="str">
        <f t="shared" si="1"/>
        <v>E2024018</v>
      </c>
      <c r="C80" s="4" t="s">
        <v>6</v>
      </c>
      <c r="D80" s="5" t="s">
        <v>7</v>
      </c>
      <c r="E80" s="4" t="str">
        <f>"杨鋆"</f>
        <v>杨鋆</v>
      </c>
      <c r="F80" s="4" t="str">
        <f>"男"</f>
        <v>男</v>
      </c>
      <c r="G80" s="4" t="str">
        <f>"本科"</f>
        <v>本科</v>
      </c>
      <c r="H80" s="4" t="s">
        <v>30</v>
      </c>
      <c r="I80" s="4"/>
    </row>
    <row r="81" spans="1:9" ht="30" customHeight="1">
      <c r="A81" s="4">
        <v>79</v>
      </c>
      <c r="B81" s="4" t="str">
        <f t="shared" si="1"/>
        <v>E2024018</v>
      </c>
      <c r="C81" s="4" t="s">
        <v>6</v>
      </c>
      <c r="D81" s="5" t="s">
        <v>7</v>
      </c>
      <c r="E81" s="4" t="str">
        <f>"梁心苧"</f>
        <v>梁心苧</v>
      </c>
      <c r="F81" s="4" t="str">
        <f>"女"</f>
        <v>女</v>
      </c>
      <c r="G81" s="4" t="str">
        <f>"本科"</f>
        <v>本科</v>
      </c>
      <c r="H81" s="4" t="s">
        <v>30</v>
      </c>
      <c r="I81" s="4"/>
    </row>
    <row r="82" spans="1:9" ht="30" customHeight="1">
      <c r="A82" s="4">
        <v>80</v>
      </c>
      <c r="B82" s="4" t="str">
        <f t="shared" si="1"/>
        <v>E2024018</v>
      </c>
      <c r="C82" s="4" t="s">
        <v>6</v>
      </c>
      <c r="D82" s="5" t="s">
        <v>7</v>
      </c>
      <c r="E82" s="4" t="str">
        <f>"李爱华"</f>
        <v>李爱华</v>
      </c>
      <c r="F82" s="4" t="str">
        <f>"男"</f>
        <v>男</v>
      </c>
      <c r="G82" s="4" t="str">
        <f>"本科"</f>
        <v>本科</v>
      </c>
      <c r="H82" s="4" t="s">
        <v>30</v>
      </c>
      <c r="I82" s="4"/>
    </row>
    <row r="83" spans="1:9" ht="30" customHeight="1">
      <c r="A83" s="4">
        <v>81</v>
      </c>
      <c r="B83" s="4" t="str">
        <f t="shared" si="1"/>
        <v>E2024018</v>
      </c>
      <c r="C83" s="4" t="s">
        <v>6</v>
      </c>
      <c r="D83" s="5" t="s">
        <v>7</v>
      </c>
      <c r="E83" s="4" t="str">
        <f>"王玉苹"</f>
        <v>王玉苹</v>
      </c>
      <c r="F83" s="4" t="str">
        <f>"女"</f>
        <v>女</v>
      </c>
      <c r="G83" s="4" t="str">
        <f>"专科"</f>
        <v>专科</v>
      </c>
      <c r="H83" s="4" t="s">
        <v>30</v>
      </c>
      <c r="I83" s="4"/>
    </row>
    <row r="84" spans="1:9" ht="30" customHeight="1">
      <c r="A84" s="4">
        <v>82</v>
      </c>
      <c r="B84" s="4" t="str">
        <f t="shared" si="1"/>
        <v>E2024018</v>
      </c>
      <c r="C84" s="4" t="s">
        <v>6</v>
      </c>
      <c r="D84" s="5" t="s">
        <v>7</v>
      </c>
      <c r="E84" s="4" t="str">
        <f>"肖晓双"</f>
        <v>肖晓双</v>
      </c>
      <c r="F84" s="4" t="str">
        <f>"女"</f>
        <v>女</v>
      </c>
      <c r="G84" s="4" t="str">
        <f>"本科"</f>
        <v>本科</v>
      </c>
      <c r="H84" s="4" t="s">
        <v>30</v>
      </c>
      <c r="I84" s="4"/>
    </row>
    <row r="85" spans="1:9" ht="30" customHeight="1">
      <c r="A85" s="4">
        <v>83</v>
      </c>
      <c r="B85" s="4" t="str">
        <f t="shared" si="1"/>
        <v>E2024018</v>
      </c>
      <c r="C85" s="4" t="s">
        <v>6</v>
      </c>
      <c r="D85" s="5" t="s">
        <v>7</v>
      </c>
      <c r="E85" s="4" t="str">
        <f>"杨胭"</f>
        <v>杨胭</v>
      </c>
      <c r="F85" s="4" t="str">
        <f>"女"</f>
        <v>女</v>
      </c>
      <c r="G85" s="4" t="str">
        <f>"本科"</f>
        <v>本科</v>
      </c>
      <c r="H85" s="4" t="s">
        <v>30</v>
      </c>
      <c r="I85" s="4"/>
    </row>
    <row r="86" spans="1:9" ht="30" customHeight="1">
      <c r="A86" s="4">
        <v>84</v>
      </c>
      <c r="B86" s="4" t="str">
        <f t="shared" si="1"/>
        <v>E2024018</v>
      </c>
      <c r="C86" s="4" t="s">
        <v>6</v>
      </c>
      <c r="D86" s="5" t="s">
        <v>7</v>
      </c>
      <c r="E86" s="4" t="str">
        <f>"胡郑涛"</f>
        <v>胡郑涛</v>
      </c>
      <c r="F86" s="4" t="str">
        <f>"男"</f>
        <v>男</v>
      </c>
      <c r="G86" s="4" t="str">
        <f>"专科"</f>
        <v>专科</v>
      </c>
      <c r="H86" s="4" t="s">
        <v>30</v>
      </c>
      <c r="I86" s="4"/>
    </row>
    <row r="87" spans="1:9" ht="30" customHeight="1">
      <c r="A87" s="4">
        <v>85</v>
      </c>
      <c r="B87" s="4" t="str">
        <f t="shared" si="1"/>
        <v>E2024018</v>
      </c>
      <c r="C87" s="4" t="s">
        <v>6</v>
      </c>
      <c r="D87" s="5" t="s">
        <v>7</v>
      </c>
      <c r="E87" s="4" t="str">
        <f>"徐小锋"</f>
        <v>徐小锋</v>
      </c>
      <c r="F87" s="4" t="str">
        <f>"女"</f>
        <v>女</v>
      </c>
      <c r="G87" s="4" t="str">
        <f>"专科"</f>
        <v>专科</v>
      </c>
      <c r="H87" s="4" t="s">
        <v>30</v>
      </c>
      <c r="I87" s="4"/>
    </row>
    <row r="88" spans="1:9" ht="30" customHeight="1">
      <c r="A88" s="4">
        <v>86</v>
      </c>
      <c r="B88" s="4" t="str">
        <f t="shared" si="1"/>
        <v>E2024018</v>
      </c>
      <c r="C88" s="4" t="s">
        <v>6</v>
      </c>
      <c r="D88" s="5" t="s">
        <v>7</v>
      </c>
      <c r="E88" s="4" t="str">
        <f>"郑维嘉"</f>
        <v>郑维嘉</v>
      </c>
      <c r="F88" s="4" t="str">
        <f>"男"</f>
        <v>男</v>
      </c>
      <c r="G88" s="4" t="str">
        <f>"本科"</f>
        <v>本科</v>
      </c>
      <c r="H88" s="4" t="s">
        <v>30</v>
      </c>
      <c r="I88" s="4"/>
    </row>
    <row r="89" spans="1:9" ht="30" customHeight="1">
      <c r="A89" s="4">
        <v>87</v>
      </c>
      <c r="B89" s="4" t="str">
        <f t="shared" si="1"/>
        <v>E2024018</v>
      </c>
      <c r="C89" s="4" t="s">
        <v>6</v>
      </c>
      <c r="D89" s="5" t="s">
        <v>7</v>
      </c>
      <c r="E89" s="4" t="str">
        <f>"李甜甜"</f>
        <v>李甜甜</v>
      </c>
      <c r="F89" s="4" t="str">
        <f>"女"</f>
        <v>女</v>
      </c>
      <c r="G89" s="4" t="str">
        <f>"本科"</f>
        <v>本科</v>
      </c>
      <c r="H89" s="4" t="s">
        <v>30</v>
      </c>
      <c r="I89" s="4"/>
    </row>
    <row r="90" spans="1:9" ht="30" customHeight="1">
      <c r="A90" s="4">
        <v>88</v>
      </c>
      <c r="B90" s="4" t="str">
        <f t="shared" si="1"/>
        <v>E2024018</v>
      </c>
      <c r="C90" s="4" t="s">
        <v>6</v>
      </c>
      <c r="D90" s="5" t="s">
        <v>7</v>
      </c>
      <c r="E90" s="4" t="str">
        <f>"杨丽蓉"</f>
        <v>杨丽蓉</v>
      </c>
      <c r="F90" s="4" t="str">
        <f>"女"</f>
        <v>女</v>
      </c>
      <c r="G90" s="4" t="str">
        <f>"专科"</f>
        <v>专科</v>
      </c>
      <c r="H90" s="4" t="s">
        <v>30</v>
      </c>
      <c r="I90" s="4"/>
    </row>
    <row r="91" spans="1:9" ht="30" customHeight="1">
      <c r="A91" s="4">
        <v>89</v>
      </c>
      <c r="B91" s="4" t="str">
        <f t="shared" si="1"/>
        <v>E2024018</v>
      </c>
      <c r="C91" s="4" t="s">
        <v>6</v>
      </c>
      <c r="D91" s="5" t="s">
        <v>7</v>
      </c>
      <c r="E91" s="4" t="str">
        <f>"秦贞光"</f>
        <v>秦贞光</v>
      </c>
      <c r="F91" s="4" t="str">
        <f>"男"</f>
        <v>男</v>
      </c>
      <c r="G91" s="4" t="str">
        <f>"本科"</f>
        <v>本科</v>
      </c>
      <c r="H91" s="4" t="s">
        <v>30</v>
      </c>
      <c r="I91" s="4"/>
    </row>
    <row r="92" spans="1:9" ht="30" customHeight="1">
      <c r="A92" s="4">
        <v>90</v>
      </c>
      <c r="B92" s="4" t="str">
        <f t="shared" si="1"/>
        <v>E2024018</v>
      </c>
      <c r="C92" s="4" t="s">
        <v>6</v>
      </c>
      <c r="D92" s="5" t="s">
        <v>7</v>
      </c>
      <c r="E92" s="4" t="str">
        <f>"刘城"</f>
        <v>刘城</v>
      </c>
      <c r="F92" s="4" t="str">
        <f>"男"</f>
        <v>男</v>
      </c>
      <c r="G92" s="4" t="str">
        <f>"专科"</f>
        <v>专科</v>
      </c>
      <c r="H92" s="4" t="s">
        <v>30</v>
      </c>
      <c r="I92" s="4"/>
    </row>
    <row r="93" spans="1:9" ht="30" customHeight="1">
      <c r="A93" s="4">
        <v>91</v>
      </c>
      <c r="B93" s="4" t="str">
        <f t="shared" si="1"/>
        <v>E2024018</v>
      </c>
      <c r="C93" s="4" t="s">
        <v>6</v>
      </c>
      <c r="D93" s="5" t="s">
        <v>7</v>
      </c>
      <c r="E93" s="4" t="str">
        <f>"刘向娥"</f>
        <v>刘向娥</v>
      </c>
      <c r="F93" s="4" t="str">
        <f>"女"</f>
        <v>女</v>
      </c>
      <c r="G93" s="4" t="str">
        <f>"本科"</f>
        <v>本科</v>
      </c>
      <c r="H93" s="4" t="s">
        <v>30</v>
      </c>
      <c r="I93" s="4"/>
    </row>
    <row r="94" spans="1:9" ht="30" customHeight="1">
      <c r="A94" s="4">
        <v>92</v>
      </c>
      <c r="B94" s="4" t="str">
        <f t="shared" si="1"/>
        <v>E2024018</v>
      </c>
      <c r="C94" s="4" t="s">
        <v>6</v>
      </c>
      <c r="D94" s="5" t="s">
        <v>7</v>
      </c>
      <c r="E94" s="4" t="str">
        <f>"杨科"</f>
        <v>杨科</v>
      </c>
      <c r="F94" s="4" t="str">
        <f>"男"</f>
        <v>男</v>
      </c>
      <c r="G94" s="4" t="str">
        <f>"本科"</f>
        <v>本科</v>
      </c>
      <c r="H94" s="4" t="s">
        <v>30</v>
      </c>
      <c r="I94" s="4"/>
    </row>
    <row r="95" spans="1:9" ht="30" customHeight="1">
      <c r="A95" s="4">
        <v>93</v>
      </c>
      <c r="B95" s="4" t="str">
        <f t="shared" si="1"/>
        <v>E2024018</v>
      </c>
      <c r="C95" s="4" t="s">
        <v>6</v>
      </c>
      <c r="D95" s="5" t="s">
        <v>7</v>
      </c>
      <c r="E95" s="4" t="str">
        <f>"严梦涵"</f>
        <v>严梦涵</v>
      </c>
      <c r="F95" s="4" t="str">
        <f>"女"</f>
        <v>女</v>
      </c>
      <c r="G95" s="4" t="str">
        <f>"硕士研究生"</f>
        <v>硕士研究生</v>
      </c>
      <c r="H95" s="4" t="s">
        <v>27</v>
      </c>
      <c r="I95" s="4"/>
    </row>
    <row r="96" spans="1:9" ht="30" customHeight="1">
      <c r="A96" s="4">
        <v>94</v>
      </c>
      <c r="B96" s="4" t="str">
        <f t="shared" si="1"/>
        <v>E2024018</v>
      </c>
      <c r="C96" s="4" t="s">
        <v>6</v>
      </c>
      <c r="D96" s="5" t="s">
        <v>7</v>
      </c>
      <c r="E96" s="4" t="str">
        <f>"张源"</f>
        <v>张源</v>
      </c>
      <c r="F96" s="4" t="str">
        <f>"男"</f>
        <v>男</v>
      </c>
      <c r="G96" s="4" t="str">
        <f>"本科"</f>
        <v>本科</v>
      </c>
      <c r="H96" s="4" t="s">
        <v>30</v>
      </c>
      <c r="I96" s="4"/>
    </row>
    <row r="97" spans="1:9" ht="30" customHeight="1">
      <c r="A97" s="4">
        <v>95</v>
      </c>
      <c r="B97" s="4" t="str">
        <f t="shared" si="1"/>
        <v>E2024018</v>
      </c>
      <c r="C97" s="4" t="s">
        <v>6</v>
      </c>
      <c r="D97" s="5" t="s">
        <v>7</v>
      </c>
      <c r="E97" s="4" t="str">
        <f>"向滕"</f>
        <v>向滕</v>
      </c>
      <c r="F97" s="4" t="str">
        <f>"女"</f>
        <v>女</v>
      </c>
      <c r="G97" s="4" t="str">
        <f>"专科"</f>
        <v>专科</v>
      </c>
      <c r="H97" s="4" t="s">
        <v>30</v>
      </c>
      <c r="I97" s="4"/>
    </row>
    <row r="98" spans="1:9" ht="30" customHeight="1">
      <c r="A98" s="4">
        <v>96</v>
      </c>
      <c r="B98" s="4" t="str">
        <f t="shared" si="1"/>
        <v>E2024018</v>
      </c>
      <c r="C98" s="4" t="s">
        <v>6</v>
      </c>
      <c r="D98" s="5" t="s">
        <v>7</v>
      </c>
      <c r="E98" s="4" t="str">
        <f>"肖红清"</f>
        <v>肖红清</v>
      </c>
      <c r="F98" s="4" t="str">
        <f>"男"</f>
        <v>男</v>
      </c>
      <c r="G98" s="4" t="str">
        <f>"专科"</f>
        <v>专科</v>
      </c>
      <c r="H98" s="4" t="s">
        <v>30</v>
      </c>
      <c r="I98" s="4"/>
    </row>
    <row r="99" spans="1:9" ht="30" customHeight="1">
      <c r="A99" s="4">
        <v>97</v>
      </c>
      <c r="B99" s="4" t="str">
        <f t="shared" si="1"/>
        <v>E2024018</v>
      </c>
      <c r="C99" s="4" t="s">
        <v>6</v>
      </c>
      <c r="D99" s="5" t="s">
        <v>7</v>
      </c>
      <c r="E99" s="4" t="str">
        <f>"张帮玲"</f>
        <v>张帮玲</v>
      </c>
      <c r="F99" s="4" t="str">
        <f>"女"</f>
        <v>女</v>
      </c>
      <c r="G99" s="4" t="str">
        <f>"专科"</f>
        <v>专科</v>
      </c>
      <c r="H99" s="4" t="s">
        <v>30</v>
      </c>
      <c r="I99" s="4"/>
    </row>
    <row r="100" spans="1:9" ht="30" customHeight="1">
      <c r="A100" s="4">
        <v>98</v>
      </c>
      <c r="B100" s="4" t="str">
        <f t="shared" si="1"/>
        <v>E2024018</v>
      </c>
      <c r="C100" s="4" t="s">
        <v>6</v>
      </c>
      <c r="D100" s="5" t="s">
        <v>7</v>
      </c>
      <c r="E100" s="4" t="str">
        <f>"向鑫"</f>
        <v>向鑫</v>
      </c>
      <c r="F100" s="4" t="str">
        <f>"女"</f>
        <v>女</v>
      </c>
      <c r="G100" s="4" t="str">
        <f>"专科"</f>
        <v>专科</v>
      </c>
      <c r="H100" s="4" t="s">
        <v>30</v>
      </c>
      <c r="I100" s="4"/>
    </row>
    <row r="101" spans="1:9" ht="30" customHeight="1">
      <c r="A101" s="4">
        <v>99</v>
      </c>
      <c r="B101" s="4" t="str">
        <f t="shared" si="1"/>
        <v>E2024018</v>
      </c>
      <c r="C101" s="4" t="s">
        <v>6</v>
      </c>
      <c r="D101" s="5" t="s">
        <v>7</v>
      </c>
      <c r="E101" s="4" t="str">
        <f>"廖珺"</f>
        <v>廖珺</v>
      </c>
      <c r="F101" s="4" t="str">
        <f>"女"</f>
        <v>女</v>
      </c>
      <c r="G101" s="4" t="str">
        <f>"本科"</f>
        <v>本科</v>
      </c>
      <c r="H101" s="4" t="s">
        <v>30</v>
      </c>
      <c r="I101" s="4"/>
    </row>
    <row r="102" spans="1:9" ht="30" customHeight="1">
      <c r="A102" s="4">
        <v>100</v>
      </c>
      <c r="B102" s="4" t="str">
        <f t="shared" si="1"/>
        <v>E2024018</v>
      </c>
      <c r="C102" s="4" t="s">
        <v>6</v>
      </c>
      <c r="D102" s="5" t="s">
        <v>7</v>
      </c>
      <c r="E102" s="4" t="str">
        <f>"刘膨位"</f>
        <v>刘膨位</v>
      </c>
      <c r="F102" s="4" t="str">
        <f>"男"</f>
        <v>男</v>
      </c>
      <c r="G102" s="4" t="str">
        <f>"本科"</f>
        <v>本科</v>
      </c>
      <c r="H102" s="4" t="s">
        <v>30</v>
      </c>
      <c r="I102" s="4"/>
    </row>
    <row r="103" spans="1:9" ht="30" customHeight="1">
      <c r="A103" s="4">
        <v>101</v>
      </c>
      <c r="B103" s="4" t="str">
        <f t="shared" si="1"/>
        <v>E2024018</v>
      </c>
      <c r="C103" s="4" t="s">
        <v>6</v>
      </c>
      <c r="D103" s="5" t="s">
        <v>7</v>
      </c>
      <c r="E103" s="4" t="str">
        <f>"向雅馨"</f>
        <v>向雅馨</v>
      </c>
      <c r="F103" s="4" t="str">
        <f>"女"</f>
        <v>女</v>
      </c>
      <c r="G103" s="4" t="str">
        <f>"本科"</f>
        <v>本科</v>
      </c>
      <c r="H103" s="4" t="s">
        <v>30</v>
      </c>
      <c r="I103" s="4"/>
    </row>
    <row r="104" spans="1:9" ht="30" customHeight="1">
      <c r="A104" s="4">
        <v>102</v>
      </c>
      <c r="B104" s="4" t="str">
        <f t="shared" si="1"/>
        <v>E2024018</v>
      </c>
      <c r="C104" s="4" t="s">
        <v>6</v>
      </c>
      <c r="D104" s="5" t="s">
        <v>7</v>
      </c>
      <c r="E104" s="4" t="str">
        <f>"刘星"</f>
        <v>刘星</v>
      </c>
      <c r="F104" s="4" t="str">
        <f>"女"</f>
        <v>女</v>
      </c>
      <c r="G104" s="4" t="str">
        <f>"本科"</f>
        <v>本科</v>
      </c>
      <c r="H104" s="4" t="s">
        <v>30</v>
      </c>
      <c r="I104" s="4"/>
    </row>
    <row r="105" spans="1:9" ht="30" customHeight="1">
      <c r="A105" s="4">
        <v>103</v>
      </c>
      <c r="B105" s="4" t="str">
        <f t="shared" si="1"/>
        <v>E2024018</v>
      </c>
      <c r="C105" s="4" t="s">
        <v>6</v>
      </c>
      <c r="D105" s="5" t="s">
        <v>7</v>
      </c>
      <c r="E105" s="4" t="str">
        <f>"谭城凌"</f>
        <v>谭城凌</v>
      </c>
      <c r="F105" s="4" t="str">
        <f>"男"</f>
        <v>男</v>
      </c>
      <c r="G105" s="4" t="str">
        <f>"本科"</f>
        <v>本科</v>
      </c>
      <c r="H105" s="4" t="s">
        <v>30</v>
      </c>
      <c r="I105" s="4"/>
    </row>
    <row r="106" spans="1:9" ht="30" customHeight="1">
      <c r="A106" s="4">
        <v>104</v>
      </c>
      <c r="B106" s="4" t="str">
        <f t="shared" si="1"/>
        <v>E2024018</v>
      </c>
      <c r="C106" s="4" t="s">
        <v>6</v>
      </c>
      <c r="D106" s="5" t="s">
        <v>7</v>
      </c>
      <c r="E106" s="4" t="str">
        <f>"李勃"</f>
        <v>李勃</v>
      </c>
      <c r="F106" s="4" t="str">
        <f>"男"</f>
        <v>男</v>
      </c>
      <c r="G106" s="4" t="str">
        <f>"专科"</f>
        <v>专科</v>
      </c>
      <c r="H106" s="4" t="s">
        <v>30</v>
      </c>
      <c r="I106" s="4"/>
    </row>
    <row r="107" spans="1:9" ht="30" customHeight="1">
      <c r="A107" s="4">
        <v>105</v>
      </c>
      <c r="B107" s="4" t="str">
        <f t="shared" ref="B107:B158" si="2">"E2024019"</f>
        <v>E2024019</v>
      </c>
      <c r="C107" s="4" t="s">
        <v>8</v>
      </c>
      <c r="D107" s="5" t="s">
        <v>9</v>
      </c>
      <c r="E107" s="4" t="str">
        <f>"唐婕"</f>
        <v>唐婕</v>
      </c>
      <c r="F107" s="4" t="str">
        <f>"女"</f>
        <v>女</v>
      </c>
      <c r="G107" s="4" t="str">
        <f t="shared" ref="G107:G151" si="3">"本科"</f>
        <v>本科</v>
      </c>
      <c r="H107" s="4" t="s">
        <v>30</v>
      </c>
      <c r="I107" s="4"/>
    </row>
    <row r="108" spans="1:9" ht="30" customHeight="1">
      <c r="A108" s="4">
        <v>106</v>
      </c>
      <c r="B108" s="4" t="str">
        <f t="shared" si="2"/>
        <v>E2024019</v>
      </c>
      <c r="C108" s="4" t="s">
        <v>8</v>
      </c>
      <c r="D108" s="5" t="s">
        <v>9</v>
      </c>
      <c r="E108" s="4" t="str">
        <f>"王蓂妍"</f>
        <v>王蓂妍</v>
      </c>
      <c r="F108" s="4" t="str">
        <f>"女"</f>
        <v>女</v>
      </c>
      <c r="G108" s="4" t="str">
        <f t="shared" si="3"/>
        <v>本科</v>
      </c>
      <c r="H108" s="4" t="s">
        <v>30</v>
      </c>
      <c r="I108" s="4"/>
    </row>
    <row r="109" spans="1:9" ht="30" customHeight="1">
      <c r="A109" s="4">
        <v>107</v>
      </c>
      <c r="B109" s="4" t="str">
        <f t="shared" si="2"/>
        <v>E2024019</v>
      </c>
      <c r="C109" s="4" t="s">
        <v>8</v>
      </c>
      <c r="D109" s="5" t="s">
        <v>9</v>
      </c>
      <c r="E109" s="4" t="str">
        <f>"张文念"</f>
        <v>张文念</v>
      </c>
      <c r="F109" s="4" t="str">
        <f>"女"</f>
        <v>女</v>
      </c>
      <c r="G109" s="4" t="str">
        <f t="shared" si="3"/>
        <v>本科</v>
      </c>
      <c r="H109" s="4" t="s">
        <v>30</v>
      </c>
      <c r="I109" s="4"/>
    </row>
    <row r="110" spans="1:9" ht="30" customHeight="1">
      <c r="A110" s="4">
        <v>108</v>
      </c>
      <c r="B110" s="4" t="str">
        <f t="shared" si="2"/>
        <v>E2024019</v>
      </c>
      <c r="C110" s="4" t="s">
        <v>8</v>
      </c>
      <c r="D110" s="5" t="s">
        <v>9</v>
      </c>
      <c r="E110" s="4" t="str">
        <f>"郑子昂"</f>
        <v>郑子昂</v>
      </c>
      <c r="F110" s="4" t="str">
        <f>"男"</f>
        <v>男</v>
      </c>
      <c r="G110" s="4" t="str">
        <f t="shared" si="3"/>
        <v>本科</v>
      </c>
      <c r="H110" s="4" t="s">
        <v>30</v>
      </c>
      <c r="I110" s="4"/>
    </row>
    <row r="111" spans="1:9" ht="30" customHeight="1">
      <c r="A111" s="4">
        <v>109</v>
      </c>
      <c r="B111" s="4" t="str">
        <f t="shared" si="2"/>
        <v>E2024019</v>
      </c>
      <c r="C111" s="4" t="s">
        <v>8</v>
      </c>
      <c r="D111" s="5" t="s">
        <v>9</v>
      </c>
      <c r="E111" s="4" t="str">
        <f>"张倩"</f>
        <v>张倩</v>
      </c>
      <c r="F111" s="4" t="str">
        <f t="shared" ref="F111:F122" si="4">"女"</f>
        <v>女</v>
      </c>
      <c r="G111" s="4" t="str">
        <f t="shared" si="3"/>
        <v>本科</v>
      </c>
      <c r="H111" s="4" t="s">
        <v>30</v>
      </c>
      <c r="I111" s="4"/>
    </row>
    <row r="112" spans="1:9" ht="30" customHeight="1">
      <c r="A112" s="4">
        <v>110</v>
      </c>
      <c r="B112" s="4" t="str">
        <f t="shared" si="2"/>
        <v>E2024019</v>
      </c>
      <c r="C112" s="4" t="s">
        <v>8</v>
      </c>
      <c r="D112" s="5" t="s">
        <v>9</v>
      </c>
      <c r="E112" s="4" t="str">
        <f>"尹相木"</f>
        <v>尹相木</v>
      </c>
      <c r="F112" s="4" t="str">
        <f t="shared" si="4"/>
        <v>女</v>
      </c>
      <c r="G112" s="4" t="str">
        <f t="shared" si="3"/>
        <v>本科</v>
      </c>
      <c r="H112" s="4" t="s">
        <v>30</v>
      </c>
      <c r="I112" s="4"/>
    </row>
    <row r="113" spans="1:9" ht="30" customHeight="1">
      <c r="A113" s="4">
        <v>111</v>
      </c>
      <c r="B113" s="4" t="str">
        <f t="shared" si="2"/>
        <v>E2024019</v>
      </c>
      <c r="C113" s="4" t="s">
        <v>8</v>
      </c>
      <c r="D113" s="5" t="s">
        <v>9</v>
      </c>
      <c r="E113" s="4" t="str">
        <f>"刘春泉"</f>
        <v>刘春泉</v>
      </c>
      <c r="F113" s="4" t="str">
        <f t="shared" si="4"/>
        <v>女</v>
      </c>
      <c r="G113" s="4" t="str">
        <f t="shared" si="3"/>
        <v>本科</v>
      </c>
      <c r="H113" s="4" t="s">
        <v>30</v>
      </c>
      <c r="I113" s="4"/>
    </row>
    <row r="114" spans="1:9" ht="30" customHeight="1">
      <c r="A114" s="4">
        <v>112</v>
      </c>
      <c r="B114" s="4" t="str">
        <f t="shared" si="2"/>
        <v>E2024019</v>
      </c>
      <c r="C114" s="4" t="s">
        <v>8</v>
      </c>
      <c r="D114" s="5" t="s">
        <v>9</v>
      </c>
      <c r="E114" s="4" t="str">
        <f>"谭宏媛"</f>
        <v>谭宏媛</v>
      </c>
      <c r="F114" s="4" t="str">
        <f t="shared" si="4"/>
        <v>女</v>
      </c>
      <c r="G114" s="4" t="str">
        <f t="shared" si="3"/>
        <v>本科</v>
      </c>
      <c r="H114" s="4" t="s">
        <v>30</v>
      </c>
      <c r="I114" s="4"/>
    </row>
    <row r="115" spans="1:9" ht="30" customHeight="1">
      <c r="A115" s="4">
        <v>113</v>
      </c>
      <c r="B115" s="4" t="str">
        <f t="shared" si="2"/>
        <v>E2024019</v>
      </c>
      <c r="C115" s="4" t="s">
        <v>8</v>
      </c>
      <c r="D115" s="5" t="s">
        <v>9</v>
      </c>
      <c r="E115" s="4" t="str">
        <f>"黄伟"</f>
        <v>黄伟</v>
      </c>
      <c r="F115" s="4" t="str">
        <f t="shared" si="4"/>
        <v>女</v>
      </c>
      <c r="G115" s="4" t="str">
        <f t="shared" si="3"/>
        <v>本科</v>
      </c>
      <c r="H115" s="4" t="s">
        <v>30</v>
      </c>
      <c r="I115" s="4"/>
    </row>
    <row r="116" spans="1:9" ht="30" customHeight="1">
      <c r="A116" s="4">
        <v>114</v>
      </c>
      <c r="B116" s="4" t="str">
        <f t="shared" si="2"/>
        <v>E2024019</v>
      </c>
      <c r="C116" s="4" t="s">
        <v>8</v>
      </c>
      <c r="D116" s="5" t="s">
        <v>9</v>
      </c>
      <c r="E116" s="4" t="str">
        <f>"尤小萌"</f>
        <v>尤小萌</v>
      </c>
      <c r="F116" s="4" t="str">
        <f t="shared" si="4"/>
        <v>女</v>
      </c>
      <c r="G116" s="4" t="str">
        <f t="shared" si="3"/>
        <v>本科</v>
      </c>
      <c r="H116" s="4" t="s">
        <v>30</v>
      </c>
      <c r="I116" s="4"/>
    </row>
    <row r="117" spans="1:9" ht="30" customHeight="1">
      <c r="A117" s="4">
        <v>115</v>
      </c>
      <c r="B117" s="4" t="str">
        <f t="shared" si="2"/>
        <v>E2024019</v>
      </c>
      <c r="C117" s="4" t="s">
        <v>8</v>
      </c>
      <c r="D117" s="5" t="s">
        <v>9</v>
      </c>
      <c r="E117" s="4" t="str">
        <f>"高芹芹"</f>
        <v>高芹芹</v>
      </c>
      <c r="F117" s="4" t="str">
        <f t="shared" si="4"/>
        <v>女</v>
      </c>
      <c r="G117" s="4" t="str">
        <f t="shared" si="3"/>
        <v>本科</v>
      </c>
      <c r="H117" s="4" t="s">
        <v>30</v>
      </c>
      <c r="I117" s="4"/>
    </row>
    <row r="118" spans="1:9" ht="30" customHeight="1">
      <c r="A118" s="4">
        <v>116</v>
      </c>
      <c r="B118" s="4" t="str">
        <f t="shared" si="2"/>
        <v>E2024019</v>
      </c>
      <c r="C118" s="4" t="s">
        <v>8</v>
      </c>
      <c r="D118" s="5" t="s">
        <v>9</v>
      </c>
      <c r="E118" s="4" t="str">
        <f>"向思语"</f>
        <v>向思语</v>
      </c>
      <c r="F118" s="4" t="str">
        <f t="shared" si="4"/>
        <v>女</v>
      </c>
      <c r="G118" s="4" t="str">
        <f t="shared" si="3"/>
        <v>本科</v>
      </c>
      <c r="H118" s="4" t="s">
        <v>30</v>
      </c>
      <c r="I118" s="4"/>
    </row>
    <row r="119" spans="1:9" ht="30" customHeight="1">
      <c r="A119" s="4">
        <v>117</v>
      </c>
      <c r="B119" s="4" t="str">
        <f t="shared" si="2"/>
        <v>E2024019</v>
      </c>
      <c r="C119" s="4" t="s">
        <v>8</v>
      </c>
      <c r="D119" s="5" t="s">
        <v>9</v>
      </c>
      <c r="E119" s="4" t="str">
        <f>"张月华"</f>
        <v>张月华</v>
      </c>
      <c r="F119" s="4" t="str">
        <f t="shared" si="4"/>
        <v>女</v>
      </c>
      <c r="G119" s="4" t="str">
        <f t="shared" si="3"/>
        <v>本科</v>
      </c>
      <c r="H119" s="4" t="s">
        <v>30</v>
      </c>
      <c r="I119" s="4"/>
    </row>
    <row r="120" spans="1:9" ht="30" customHeight="1">
      <c r="A120" s="4">
        <v>118</v>
      </c>
      <c r="B120" s="4" t="str">
        <f t="shared" si="2"/>
        <v>E2024019</v>
      </c>
      <c r="C120" s="4" t="s">
        <v>8</v>
      </c>
      <c r="D120" s="5" t="s">
        <v>9</v>
      </c>
      <c r="E120" s="4" t="str">
        <f>"余婧"</f>
        <v>余婧</v>
      </c>
      <c r="F120" s="4" t="str">
        <f t="shared" si="4"/>
        <v>女</v>
      </c>
      <c r="G120" s="4" t="str">
        <f t="shared" si="3"/>
        <v>本科</v>
      </c>
      <c r="H120" s="4" t="s">
        <v>30</v>
      </c>
      <c r="I120" s="4"/>
    </row>
    <row r="121" spans="1:9" ht="30" customHeight="1">
      <c r="A121" s="4">
        <v>119</v>
      </c>
      <c r="B121" s="4" t="str">
        <f t="shared" si="2"/>
        <v>E2024019</v>
      </c>
      <c r="C121" s="4" t="s">
        <v>8</v>
      </c>
      <c r="D121" s="5" t="s">
        <v>9</v>
      </c>
      <c r="E121" s="4" t="str">
        <f>"杨娇"</f>
        <v>杨娇</v>
      </c>
      <c r="F121" s="4" t="str">
        <f t="shared" si="4"/>
        <v>女</v>
      </c>
      <c r="G121" s="4" t="str">
        <f t="shared" si="3"/>
        <v>本科</v>
      </c>
      <c r="H121" s="4" t="s">
        <v>30</v>
      </c>
      <c r="I121" s="4"/>
    </row>
    <row r="122" spans="1:9" ht="30" customHeight="1">
      <c r="A122" s="4">
        <v>120</v>
      </c>
      <c r="B122" s="4" t="str">
        <f t="shared" si="2"/>
        <v>E2024019</v>
      </c>
      <c r="C122" s="4" t="s">
        <v>8</v>
      </c>
      <c r="D122" s="5" t="s">
        <v>9</v>
      </c>
      <c r="E122" s="4" t="str">
        <f>"向欣"</f>
        <v>向欣</v>
      </c>
      <c r="F122" s="4" t="str">
        <f t="shared" si="4"/>
        <v>女</v>
      </c>
      <c r="G122" s="4" t="str">
        <f t="shared" si="3"/>
        <v>本科</v>
      </c>
      <c r="H122" s="4" t="s">
        <v>30</v>
      </c>
      <c r="I122" s="4"/>
    </row>
    <row r="123" spans="1:9" ht="30" customHeight="1">
      <c r="A123" s="4">
        <v>121</v>
      </c>
      <c r="B123" s="4" t="str">
        <f t="shared" si="2"/>
        <v>E2024019</v>
      </c>
      <c r="C123" s="4" t="s">
        <v>8</v>
      </c>
      <c r="D123" s="5" t="s">
        <v>9</v>
      </c>
      <c r="E123" s="4" t="str">
        <f>"王维齐"</f>
        <v>王维齐</v>
      </c>
      <c r="F123" s="4" t="str">
        <f>"男"</f>
        <v>男</v>
      </c>
      <c r="G123" s="4" t="str">
        <f t="shared" si="3"/>
        <v>本科</v>
      </c>
      <c r="H123" s="4" t="s">
        <v>30</v>
      </c>
      <c r="I123" s="4"/>
    </row>
    <row r="124" spans="1:9" ht="30" customHeight="1">
      <c r="A124" s="4">
        <v>122</v>
      </c>
      <c r="B124" s="4" t="str">
        <f t="shared" si="2"/>
        <v>E2024019</v>
      </c>
      <c r="C124" s="4" t="s">
        <v>8</v>
      </c>
      <c r="D124" s="5" t="s">
        <v>9</v>
      </c>
      <c r="E124" s="4" t="str">
        <f>"祁昕"</f>
        <v>祁昕</v>
      </c>
      <c r="F124" s="4" t="str">
        <f>"男"</f>
        <v>男</v>
      </c>
      <c r="G124" s="4" t="str">
        <f t="shared" si="3"/>
        <v>本科</v>
      </c>
      <c r="H124" s="4" t="s">
        <v>30</v>
      </c>
      <c r="I124" s="4"/>
    </row>
    <row r="125" spans="1:9" ht="30" customHeight="1">
      <c r="A125" s="4">
        <v>123</v>
      </c>
      <c r="B125" s="4" t="str">
        <f t="shared" si="2"/>
        <v>E2024019</v>
      </c>
      <c r="C125" s="4" t="s">
        <v>8</v>
      </c>
      <c r="D125" s="5" t="s">
        <v>9</v>
      </c>
      <c r="E125" s="4" t="str">
        <f>"甘丙财"</f>
        <v>甘丙财</v>
      </c>
      <c r="F125" s="4" t="str">
        <f>"男"</f>
        <v>男</v>
      </c>
      <c r="G125" s="4" t="str">
        <f t="shared" si="3"/>
        <v>本科</v>
      </c>
      <c r="H125" s="4" t="s">
        <v>30</v>
      </c>
      <c r="I125" s="4"/>
    </row>
    <row r="126" spans="1:9" ht="30" customHeight="1">
      <c r="A126" s="4">
        <v>124</v>
      </c>
      <c r="B126" s="4" t="str">
        <f t="shared" si="2"/>
        <v>E2024019</v>
      </c>
      <c r="C126" s="4" t="s">
        <v>8</v>
      </c>
      <c r="D126" s="5" t="s">
        <v>9</v>
      </c>
      <c r="E126" s="4" t="str">
        <f>"于兵丰"</f>
        <v>于兵丰</v>
      </c>
      <c r="F126" s="4" t="str">
        <f>"女"</f>
        <v>女</v>
      </c>
      <c r="G126" s="4" t="str">
        <f t="shared" si="3"/>
        <v>本科</v>
      </c>
      <c r="H126" s="4" t="s">
        <v>30</v>
      </c>
      <c r="I126" s="4"/>
    </row>
    <row r="127" spans="1:9" ht="30" customHeight="1">
      <c r="A127" s="4">
        <v>125</v>
      </c>
      <c r="B127" s="4" t="str">
        <f t="shared" si="2"/>
        <v>E2024019</v>
      </c>
      <c r="C127" s="4" t="s">
        <v>8</v>
      </c>
      <c r="D127" s="5" t="s">
        <v>9</v>
      </c>
      <c r="E127" s="4" t="str">
        <f>"曹雁麒"</f>
        <v>曹雁麒</v>
      </c>
      <c r="F127" s="4" t="str">
        <f>"女"</f>
        <v>女</v>
      </c>
      <c r="G127" s="4" t="str">
        <f t="shared" si="3"/>
        <v>本科</v>
      </c>
      <c r="H127" s="4" t="s">
        <v>30</v>
      </c>
      <c r="I127" s="4"/>
    </row>
    <row r="128" spans="1:9" ht="30" customHeight="1">
      <c r="A128" s="4">
        <v>126</v>
      </c>
      <c r="B128" s="4" t="str">
        <f t="shared" si="2"/>
        <v>E2024019</v>
      </c>
      <c r="C128" s="4" t="s">
        <v>8</v>
      </c>
      <c r="D128" s="5" t="s">
        <v>9</v>
      </c>
      <c r="E128" s="4" t="str">
        <f>"胡琼"</f>
        <v>胡琼</v>
      </c>
      <c r="F128" s="4" t="str">
        <f>"女"</f>
        <v>女</v>
      </c>
      <c r="G128" s="4" t="str">
        <f t="shared" si="3"/>
        <v>本科</v>
      </c>
      <c r="H128" s="4" t="s">
        <v>30</v>
      </c>
      <c r="I128" s="4"/>
    </row>
    <row r="129" spans="1:9" ht="30" customHeight="1">
      <c r="A129" s="4">
        <v>127</v>
      </c>
      <c r="B129" s="4" t="str">
        <f t="shared" si="2"/>
        <v>E2024019</v>
      </c>
      <c r="C129" s="4" t="s">
        <v>8</v>
      </c>
      <c r="D129" s="5" t="s">
        <v>9</v>
      </c>
      <c r="E129" s="4" t="str">
        <f>"张卓玥"</f>
        <v>张卓玥</v>
      </c>
      <c r="F129" s="4" t="str">
        <f>"女"</f>
        <v>女</v>
      </c>
      <c r="G129" s="4" t="str">
        <f t="shared" si="3"/>
        <v>本科</v>
      </c>
      <c r="H129" s="4" t="s">
        <v>30</v>
      </c>
      <c r="I129" s="4"/>
    </row>
    <row r="130" spans="1:9" ht="30" customHeight="1">
      <c r="A130" s="4">
        <v>128</v>
      </c>
      <c r="B130" s="4" t="str">
        <f t="shared" si="2"/>
        <v>E2024019</v>
      </c>
      <c r="C130" s="4" t="s">
        <v>8</v>
      </c>
      <c r="D130" s="5" t="s">
        <v>9</v>
      </c>
      <c r="E130" s="4" t="str">
        <f>"田卓"</f>
        <v>田卓</v>
      </c>
      <c r="F130" s="4" t="str">
        <f>"男"</f>
        <v>男</v>
      </c>
      <c r="G130" s="4" t="str">
        <f t="shared" si="3"/>
        <v>本科</v>
      </c>
      <c r="H130" s="4" t="s">
        <v>30</v>
      </c>
      <c r="I130" s="4"/>
    </row>
    <row r="131" spans="1:9" ht="30" customHeight="1">
      <c r="A131" s="4">
        <v>129</v>
      </c>
      <c r="B131" s="4" t="str">
        <f t="shared" si="2"/>
        <v>E2024019</v>
      </c>
      <c r="C131" s="4" t="s">
        <v>8</v>
      </c>
      <c r="D131" s="5" t="s">
        <v>9</v>
      </c>
      <c r="E131" s="4" t="str">
        <f>"熊鑫"</f>
        <v>熊鑫</v>
      </c>
      <c r="F131" s="4" t="str">
        <f>"男"</f>
        <v>男</v>
      </c>
      <c r="G131" s="4" t="str">
        <f t="shared" si="3"/>
        <v>本科</v>
      </c>
      <c r="H131" s="4" t="s">
        <v>30</v>
      </c>
      <c r="I131" s="4"/>
    </row>
    <row r="132" spans="1:9" ht="30" customHeight="1">
      <c r="A132" s="4">
        <v>130</v>
      </c>
      <c r="B132" s="4" t="str">
        <f t="shared" si="2"/>
        <v>E2024019</v>
      </c>
      <c r="C132" s="4" t="s">
        <v>8</v>
      </c>
      <c r="D132" s="5" t="s">
        <v>9</v>
      </c>
      <c r="E132" s="4" t="str">
        <f>"张佳玲"</f>
        <v>张佳玲</v>
      </c>
      <c r="F132" s="4" t="str">
        <f>"女"</f>
        <v>女</v>
      </c>
      <c r="G132" s="4" t="str">
        <f t="shared" si="3"/>
        <v>本科</v>
      </c>
      <c r="H132" s="4" t="s">
        <v>30</v>
      </c>
      <c r="I132" s="4"/>
    </row>
    <row r="133" spans="1:9" ht="30" customHeight="1">
      <c r="A133" s="4">
        <v>131</v>
      </c>
      <c r="B133" s="4" t="str">
        <f t="shared" si="2"/>
        <v>E2024019</v>
      </c>
      <c r="C133" s="4" t="s">
        <v>8</v>
      </c>
      <c r="D133" s="5" t="s">
        <v>9</v>
      </c>
      <c r="E133" s="4" t="str">
        <f>"刘婷"</f>
        <v>刘婷</v>
      </c>
      <c r="F133" s="4" t="str">
        <f>"女"</f>
        <v>女</v>
      </c>
      <c r="G133" s="4" t="str">
        <f t="shared" si="3"/>
        <v>本科</v>
      </c>
      <c r="H133" s="4" t="s">
        <v>30</v>
      </c>
      <c r="I133" s="4"/>
    </row>
    <row r="134" spans="1:9" ht="30" customHeight="1">
      <c r="A134" s="4">
        <v>132</v>
      </c>
      <c r="B134" s="4" t="str">
        <f t="shared" si="2"/>
        <v>E2024019</v>
      </c>
      <c r="C134" s="4" t="s">
        <v>8</v>
      </c>
      <c r="D134" s="5" t="s">
        <v>9</v>
      </c>
      <c r="E134" s="4" t="str">
        <f>"刘黎"</f>
        <v>刘黎</v>
      </c>
      <c r="F134" s="4" t="str">
        <f>"女"</f>
        <v>女</v>
      </c>
      <c r="G134" s="4" t="str">
        <f t="shared" si="3"/>
        <v>本科</v>
      </c>
      <c r="H134" s="4" t="s">
        <v>30</v>
      </c>
      <c r="I134" s="4"/>
    </row>
    <row r="135" spans="1:9" ht="30" customHeight="1">
      <c r="A135" s="4">
        <v>133</v>
      </c>
      <c r="B135" s="4" t="str">
        <f t="shared" si="2"/>
        <v>E2024019</v>
      </c>
      <c r="C135" s="4" t="s">
        <v>8</v>
      </c>
      <c r="D135" s="5" t="s">
        <v>9</v>
      </c>
      <c r="E135" s="4" t="str">
        <f>"李海青"</f>
        <v>李海青</v>
      </c>
      <c r="F135" s="4" t="str">
        <f>"男"</f>
        <v>男</v>
      </c>
      <c r="G135" s="4" t="str">
        <f t="shared" si="3"/>
        <v>本科</v>
      </c>
      <c r="H135" s="4" t="s">
        <v>30</v>
      </c>
      <c r="I135" s="4"/>
    </row>
    <row r="136" spans="1:9" ht="30" customHeight="1">
      <c r="A136" s="4">
        <v>134</v>
      </c>
      <c r="B136" s="4" t="str">
        <f t="shared" si="2"/>
        <v>E2024019</v>
      </c>
      <c r="C136" s="4" t="s">
        <v>8</v>
      </c>
      <c r="D136" s="5" t="s">
        <v>9</v>
      </c>
      <c r="E136" s="4" t="str">
        <f>"杨露"</f>
        <v>杨露</v>
      </c>
      <c r="F136" s="4" t="str">
        <f>"女"</f>
        <v>女</v>
      </c>
      <c r="G136" s="4" t="str">
        <f t="shared" si="3"/>
        <v>本科</v>
      </c>
      <c r="H136" s="4" t="s">
        <v>30</v>
      </c>
      <c r="I136" s="4"/>
    </row>
    <row r="137" spans="1:9" ht="30" customHeight="1">
      <c r="A137" s="4">
        <v>135</v>
      </c>
      <c r="B137" s="4" t="str">
        <f t="shared" si="2"/>
        <v>E2024019</v>
      </c>
      <c r="C137" s="4" t="s">
        <v>8</v>
      </c>
      <c r="D137" s="5" t="s">
        <v>9</v>
      </c>
      <c r="E137" s="4" t="str">
        <f>"孟凡哲"</f>
        <v>孟凡哲</v>
      </c>
      <c r="F137" s="4" t="str">
        <f>"男"</f>
        <v>男</v>
      </c>
      <c r="G137" s="4" t="str">
        <f t="shared" si="3"/>
        <v>本科</v>
      </c>
      <c r="H137" s="4" t="s">
        <v>30</v>
      </c>
      <c r="I137" s="4"/>
    </row>
    <row r="138" spans="1:9" ht="30" customHeight="1">
      <c r="A138" s="4">
        <v>136</v>
      </c>
      <c r="B138" s="4" t="str">
        <f t="shared" si="2"/>
        <v>E2024019</v>
      </c>
      <c r="C138" s="4" t="s">
        <v>8</v>
      </c>
      <c r="D138" s="5" t="s">
        <v>9</v>
      </c>
      <c r="E138" s="4" t="str">
        <f>"向林鑫"</f>
        <v>向林鑫</v>
      </c>
      <c r="F138" s="4" t="str">
        <f>"男"</f>
        <v>男</v>
      </c>
      <c r="G138" s="4" t="str">
        <f t="shared" si="3"/>
        <v>本科</v>
      </c>
      <c r="H138" s="4" t="s">
        <v>30</v>
      </c>
      <c r="I138" s="4"/>
    </row>
    <row r="139" spans="1:9" ht="30" customHeight="1">
      <c r="A139" s="4">
        <v>137</v>
      </c>
      <c r="B139" s="4" t="str">
        <f t="shared" si="2"/>
        <v>E2024019</v>
      </c>
      <c r="C139" s="4" t="s">
        <v>8</v>
      </c>
      <c r="D139" s="5" t="s">
        <v>9</v>
      </c>
      <c r="E139" s="4" t="str">
        <f>"敖羽婷"</f>
        <v>敖羽婷</v>
      </c>
      <c r="F139" s="4" t="str">
        <f>"女"</f>
        <v>女</v>
      </c>
      <c r="G139" s="4" t="str">
        <f t="shared" si="3"/>
        <v>本科</v>
      </c>
      <c r="H139" s="4" t="s">
        <v>30</v>
      </c>
      <c r="I139" s="4"/>
    </row>
    <row r="140" spans="1:9" ht="30" customHeight="1">
      <c r="A140" s="4">
        <v>138</v>
      </c>
      <c r="B140" s="4" t="str">
        <f t="shared" si="2"/>
        <v>E2024019</v>
      </c>
      <c r="C140" s="4" t="s">
        <v>8</v>
      </c>
      <c r="D140" s="5" t="s">
        <v>9</v>
      </c>
      <c r="E140" s="4" t="str">
        <f>"易德"</f>
        <v>易德</v>
      </c>
      <c r="F140" s="4" t="str">
        <f>"男"</f>
        <v>男</v>
      </c>
      <c r="G140" s="4" t="str">
        <f t="shared" si="3"/>
        <v>本科</v>
      </c>
      <c r="H140" s="4" t="s">
        <v>30</v>
      </c>
      <c r="I140" s="4"/>
    </row>
    <row r="141" spans="1:9" ht="30" customHeight="1">
      <c r="A141" s="4">
        <v>139</v>
      </c>
      <c r="B141" s="4" t="str">
        <f t="shared" si="2"/>
        <v>E2024019</v>
      </c>
      <c r="C141" s="4" t="s">
        <v>8</v>
      </c>
      <c r="D141" s="5" t="s">
        <v>9</v>
      </c>
      <c r="E141" s="4" t="str">
        <f>"陈欣"</f>
        <v>陈欣</v>
      </c>
      <c r="F141" s="4" t="str">
        <f t="shared" ref="F141:F146" si="5">"女"</f>
        <v>女</v>
      </c>
      <c r="G141" s="4" t="str">
        <f t="shared" si="3"/>
        <v>本科</v>
      </c>
      <c r="H141" s="4" t="s">
        <v>30</v>
      </c>
      <c r="I141" s="4"/>
    </row>
    <row r="142" spans="1:9" ht="30" customHeight="1">
      <c r="A142" s="4">
        <v>140</v>
      </c>
      <c r="B142" s="4" t="str">
        <f t="shared" si="2"/>
        <v>E2024019</v>
      </c>
      <c r="C142" s="4" t="s">
        <v>8</v>
      </c>
      <c r="D142" s="5" t="s">
        <v>9</v>
      </c>
      <c r="E142" s="4" t="str">
        <f>"姜文静"</f>
        <v>姜文静</v>
      </c>
      <c r="F142" s="4" t="str">
        <f t="shared" si="5"/>
        <v>女</v>
      </c>
      <c r="G142" s="4" t="str">
        <f t="shared" si="3"/>
        <v>本科</v>
      </c>
      <c r="H142" s="4" t="s">
        <v>30</v>
      </c>
      <c r="I142" s="4"/>
    </row>
    <row r="143" spans="1:9" ht="30" customHeight="1">
      <c r="A143" s="4">
        <v>141</v>
      </c>
      <c r="B143" s="4" t="str">
        <f t="shared" si="2"/>
        <v>E2024019</v>
      </c>
      <c r="C143" s="4" t="s">
        <v>8</v>
      </c>
      <c r="D143" s="5" t="s">
        <v>9</v>
      </c>
      <c r="E143" s="4" t="str">
        <f>"黄小宇"</f>
        <v>黄小宇</v>
      </c>
      <c r="F143" s="4" t="str">
        <f t="shared" si="5"/>
        <v>女</v>
      </c>
      <c r="G143" s="4" t="str">
        <f t="shared" si="3"/>
        <v>本科</v>
      </c>
      <c r="H143" s="4" t="s">
        <v>30</v>
      </c>
      <c r="I143" s="4"/>
    </row>
    <row r="144" spans="1:9" ht="30" customHeight="1">
      <c r="A144" s="4">
        <v>142</v>
      </c>
      <c r="B144" s="4" t="str">
        <f t="shared" si="2"/>
        <v>E2024019</v>
      </c>
      <c r="C144" s="4" t="s">
        <v>8</v>
      </c>
      <c r="D144" s="5" t="s">
        <v>9</v>
      </c>
      <c r="E144" s="4" t="str">
        <f>"郭臣姞"</f>
        <v>郭臣姞</v>
      </c>
      <c r="F144" s="4" t="str">
        <f t="shared" si="5"/>
        <v>女</v>
      </c>
      <c r="G144" s="4" t="str">
        <f t="shared" si="3"/>
        <v>本科</v>
      </c>
      <c r="H144" s="4" t="s">
        <v>30</v>
      </c>
      <c r="I144" s="4"/>
    </row>
    <row r="145" spans="1:9" ht="30" customHeight="1">
      <c r="A145" s="4">
        <v>143</v>
      </c>
      <c r="B145" s="4" t="str">
        <f t="shared" si="2"/>
        <v>E2024019</v>
      </c>
      <c r="C145" s="4" t="s">
        <v>8</v>
      </c>
      <c r="D145" s="5" t="s">
        <v>9</v>
      </c>
      <c r="E145" s="4" t="str">
        <f>"黄瑜"</f>
        <v>黄瑜</v>
      </c>
      <c r="F145" s="4" t="str">
        <f t="shared" si="5"/>
        <v>女</v>
      </c>
      <c r="G145" s="4" t="str">
        <f t="shared" si="3"/>
        <v>本科</v>
      </c>
      <c r="H145" s="4" t="s">
        <v>30</v>
      </c>
      <c r="I145" s="4"/>
    </row>
    <row r="146" spans="1:9" ht="30" customHeight="1">
      <c r="A146" s="4">
        <v>144</v>
      </c>
      <c r="B146" s="4" t="str">
        <f t="shared" si="2"/>
        <v>E2024019</v>
      </c>
      <c r="C146" s="4" t="s">
        <v>8</v>
      </c>
      <c r="D146" s="5" t="s">
        <v>9</v>
      </c>
      <c r="E146" s="4" t="str">
        <f>"杜琼"</f>
        <v>杜琼</v>
      </c>
      <c r="F146" s="4" t="str">
        <f t="shared" si="5"/>
        <v>女</v>
      </c>
      <c r="G146" s="4" t="str">
        <f t="shared" si="3"/>
        <v>本科</v>
      </c>
      <c r="H146" s="4" t="s">
        <v>30</v>
      </c>
      <c r="I146" s="4"/>
    </row>
    <row r="147" spans="1:9" ht="30" customHeight="1">
      <c r="A147" s="4">
        <v>145</v>
      </c>
      <c r="B147" s="4" t="str">
        <f t="shared" si="2"/>
        <v>E2024019</v>
      </c>
      <c r="C147" s="4" t="s">
        <v>8</v>
      </c>
      <c r="D147" s="5" t="s">
        <v>9</v>
      </c>
      <c r="E147" s="4" t="str">
        <f>"王宇翔"</f>
        <v>王宇翔</v>
      </c>
      <c r="F147" s="4" t="str">
        <f>"男"</f>
        <v>男</v>
      </c>
      <c r="G147" s="4" t="str">
        <f t="shared" si="3"/>
        <v>本科</v>
      </c>
      <c r="H147" s="4" t="s">
        <v>30</v>
      </c>
      <c r="I147" s="4"/>
    </row>
    <row r="148" spans="1:9" ht="30" customHeight="1">
      <c r="A148" s="4">
        <v>146</v>
      </c>
      <c r="B148" s="4" t="str">
        <f t="shared" si="2"/>
        <v>E2024019</v>
      </c>
      <c r="C148" s="4" t="s">
        <v>8</v>
      </c>
      <c r="D148" s="5" t="s">
        <v>9</v>
      </c>
      <c r="E148" s="4" t="str">
        <f>"伍彬彬"</f>
        <v>伍彬彬</v>
      </c>
      <c r="F148" s="4" t="str">
        <f>"女"</f>
        <v>女</v>
      </c>
      <c r="G148" s="4" t="str">
        <f t="shared" si="3"/>
        <v>本科</v>
      </c>
      <c r="H148" s="4" t="s">
        <v>30</v>
      </c>
      <c r="I148" s="4"/>
    </row>
    <row r="149" spans="1:9" ht="30" customHeight="1">
      <c r="A149" s="4">
        <v>147</v>
      </c>
      <c r="B149" s="4" t="str">
        <f t="shared" si="2"/>
        <v>E2024019</v>
      </c>
      <c r="C149" s="4" t="s">
        <v>8</v>
      </c>
      <c r="D149" s="5" t="s">
        <v>9</v>
      </c>
      <c r="E149" s="4" t="str">
        <f>"牟薇霖"</f>
        <v>牟薇霖</v>
      </c>
      <c r="F149" s="4" t="str">
        <f>"女"</f>
        <v>女</v>
      </c>
      <c r="G149" s="4" t="str">
        <f t="shared" si="3"/>
        <v>本科</v>
      </c>
      <c r="H149" s="4" t="s">
        <v>30</v>
      </c>
      <c r="I149" s="4"/>
    </row>
    <row r="150" spans="1:9" ht="30" customHeight="1">
      <c r="A150" s="4">
        <v>148</v>
      </c>
      <c r="B150" s="4" t="str">
        <f t="shared" si="2"/>
        <v>E2024019</v>
      </c>
      <c r="C150" s="4" t="s">
        <v>8</v>
      </c>
      <c r="D150" s="5" t="s">
        <v>9</v>
      </c>
      <c r="E150" s="4" t="str">
        <f>"傅丹妮"</f>
        <v>傅丹妮</v>
      </c>
      <c r="F150" s="4" t="str">
        <f>"女"</f>
        <v>女</v>
      </c>
      <c r="G150" s="4" t="str">
        <f t="shared" si="3"/>
        <v>本科</v>
      </c>
      <c r="H150" s="4" t="s">
        <v>30</v>
      </c>
      <c r="I150" s="4"/>
    </row>
    <row r="151" spans="1:9" ht="30" customHeight="1">
      <c r="A151" s="4">
        <v>149</v>
      </c>
      <c r="B151" s="4" t="str">
        <f t="shared" si="2"/>
        <v>E2024019</v>
      </c>
      <c r="C151" s="4" t="s">
        <v>8</v>
      </c>
      <c r="D151" s="5" t="s">
        <v>9</v>
      </c>
      <c r="E151" s="4" t="str">
        <f>"冉毅"</f>
        <v>冉毅</v>
      </c>
      <c r="F151" s="4" t="str">
        <f>"男"</f>
        <v>男</v>
      </c>
      <c r="G151" s="4" t="str">
        <f t="shared" si="3"/>
        <v>本科</v>
      </c>
      <c r="H151" s="4" t="s">
        <v>30</v>
      </c>
      <c r="I151" s="4"/>
    </row>
    <row r="152" spans="1:9" ht="30" customHeight="1">
      <c r="A152" s="4">
        <v>150</v>
      </c>
      <c r="B152" s="4" t="str">
        <f t="shared" si="2"/>
        <v>E2024019</v>
      </c>
      <c r="C152" s="4" t="s">
        <v>8</v>
      </c>
      <c r="D152" s="5" t="s">
        <v>9</v>
      </c>
      <c r="E152" s="4" t="str">
        <f>"潘娅琴"</f>
        <v>潘娅琴</v>
      </c>
      <c r="F152" s="4" t="str">
        <f>"女"</f>
        <v>女</v>
      </c>
      <c r="G152" s="4" t="str">
        <f>"硕士研究生"</f>
        <v>硕士研究生</v>
      </c>
      <c r="H152" s="4" t="s">
        <v>27</v>
      </c>
      <c r="I152" s="4"/>
    </row>
    <row r="153" spans="1:9" ht="30" customHeight="1">
      <c r="A153" s="4">
        <v>151</v>
      </c>
      <c r="B153" s="4" t="str">
        <f t="shared" si="2"/>
        <v>E2024019</v>
      </c>
      <c r="C153" s="4" t="s">
        <v>8</v>
      </c>
      <c r="D153" s="5" t="s">
        <v>9</v>
      </c>
      <c r="E153" s="4" t="str">
        <f>"陈睿"</f>
        <v>陈睿</v>
      </c>
      <c r="F153" s="4" t="str">
        <f>"男"</f>
        <v>男</v>
      </c>
      <c r="G153" s="4" t="str">
        <f t="shared" ref="G153:G195" si="6">"本科"</f>
        <v>本科</v>
      </c>
      <c r="H153" s="4" t="s">
        <v>30</v>
      </c>
      <c r="I153" s="4"/>
    </row>
    <row r="154" spans="1:9" ht="30" customHeight="1">
      <c r="A154" s="4">
        <v>152</v>
      </c>
      <c r="B154" s="4" t="str">
        <f t="shared" si="2"/>
        <v>E2024019</v>
      </c>
      <c r="C154" s="4" t="s">
        <v>8</v>
      </c>
      <c r="D154" s="5" t="s">
        <v>9</v>
      </c>
      <c r="E154" s="4" t="str">
        <f>"鲁丽媛"</f>
        <v>鲁丽媛</v>
      </c>
      <c r="F154" s="4" t="str">
        <f>"女"</f>
        <v>女</v>
      </c>
      <c r="G154" s="4" t="str">
        <f t="shared" si="6"/>
        <v>本科</v>
      </c>
      <c r="H154" s="4" t="s">
        <v>30</v>
      </c>
      <c r="I154" s="4"/>
    </row>
    <row r="155" spans="1:9" ht="30" customHeight="1">
      <c r="A155" s="4">
        <v>153</v>
      </c>
      <c r="B155" s="4" t="str">
        <f t="shared" si="2"/>
        <v>E2024019</v>
      </c>
      <c r="C155" s="4" t="s">
        <v>8</v>
      </c>
      <c r="D155" s="5" t="s">
        <v>9</v>
      </c>
      <c r="E155" s="4" t="str">
        <f>"姜雪娇"</f>
        <v>姜雪娇</v>
      </c>
      <c r="F155" s="4" t="str">
        <f>"女"</f>
        <v>女</v>
      </c>
      <c r="G155" s="4" t="str">
        <f t="shared" si="6"/>
        <v>本科</v>
      </c>
      <c r="H155" s="4" t="s">
        <v>30</v>
      </c>
      <c r="I155" s="4"/>
    </row>
    <row r="156" spans="1:9" ht="30" customHeight="1">
      <c r="A156" s="4">
        <v>154</v>
      </c>
      <c r="B156" s="4" t="str">
        <f t="shared" si="2"/>
        <v>E2024019</v>
      </c>
      <c r="C156" s="4" t="s">
        <v>8</v>
      </c>
      <c r="D156" s="5" t="s">
        <v>9</v>
      </c>
      <c r="E156" s="4" t="str">
        <f>"汪锐"</f>
        <v>汪锐</v>
      </c>
      <c r="F156" s="4" t="str">
        <f>"女"</f>
        <v>女</v>
      </c>
      <c r="G156" s="4" t="str">
        <f t="shared" si="6"/>
        <v>本科</v>
      </c>
      <c r="H156" s="4" t="s">
        <v>30</v>
      </c>
      <c r="I156" s="4"/>
    </row>
    <row r="157" spans="1:9" ht="30" customHeight="1">
      <c r="A157" s="4">
        <v>155</v>
      </c>
      <c r="B157" s="4" t="str">
        <f t="shared" si="2"/>
        <v>E2024019</v>
      </c>
      <c r="C157" s="4" t="s">
        <v>8</v>
      </c>
      <c r="D157" s="5" t="s">
        <v>9</v>
      </c>
      <c r="E157" s="4" t="str">
        <f>"杨妮"</f>
        <v>杨妮</v>
      </c>
      <c r="F157" s="4" t="str">
        <f>"女"</f>
        <v>女</v>
      </c>
      <c r="G157" s="4" t="str">
        <f t="shared" si="6"/>
        <v>本科</v>
      </c>
      <c r="H157" s="4" t="s">
        <v>30</v>
      </c>
      <c r="I157" s="4"/>
    </row>
    <row r="158" spans="1:9" ht="30" customHeight="1">
      <c r="A158" s="4">
        <v>156</v>
      </c>
      <c r="B158" s="4" t="str">
        <f t="shared" si="2"/>
        <v>E2024019</v>
      </c>
      <c r="C158" s="4" t="s">
        <v>8</v>
      </c>
      <c r="D158" s="5" t="s">
        <v>9</v>
      </c>
      <c r="E158" s="4" t="str">
        <f>"欧阳克娇"</f>
        <v>欧阳克娇</v>
      </c>
      <c r="F158" s="4" t="str">
        <f>"女"</f>
        <v>女</v>
      </c>
      <c r="G158" s="4" t="str">
        <f t="shared" si="6"/>
        <v>本科</v>
      </c>
      <c r="H158" s="4" t="s">
        <v>30</v>
      </c>
      <c r="I158" s="4"/>
    </row>
    <row r="159" spans="1:9" ht="30" customHeight="1">
      <c r="A159" s="4">
        <v>157</v>
      </c>
      <c r="B159" s="4" t="str">
        <f t="shared" ref="B159:B222" si="7">"E2024020"</f>
        <v>E2024020</v>
      </c>
      <c r="C159" s="4" t="s">
        <v>10</v>
      </c>
      <c r="D159" s="5" t="s">
        <v>11</v>
      </c>
      <c r="E159" s="4" t="str">
        <f>"宋衍"</f>
        <v>宋衍</v>
      </c>
      <c r="F159" s="4" t="str">
        <f>"男"</f>
        <v>男</v>
      </c>
      <c r="G159" s="4" t="str">
        <f t="shared" si="6"/>
        <v>本科</v>
      </c>
      <c r="H159" s="4" t="s">
        <v>30</v>
      </c>
      <c r="I159" s="4"/>
    </row>
    <row r="160" spans="1:9" ht="30" customHeight="1">
      <c r="A160" s="4">
        <v>158</v>
      </c>
      <c r="B160" s="4" t="str">
        <f t="shared" si="7"/>
        <v>E2024020</v>
      </c>
      <c r="C160" s="4" t="s">
        <v>10</v>
      </c>
      <c r="D160" s="5" t="s">
        <v>11</v>
      </c>
      <c r="E160" s="4" t="str">
        <f>"罗楠"</f>
        <v>罗楠</v>
      </c>
      <c r="F160" s="4" t="str">
        <f t="shared" ref="F160:F166" si="8">"女"</f>
        <v>女</v>
      </c>
      <c r="G160" s="4" t="str">
        <f t="shared" si="6"/>
        <v>本科</v>
      </c>
      <c r="H160" s="4" t="s">
        <v>30</v>
      </c>
      <c r="I160" s="4"/>
    </row>
    <row r="161" spans="1:9" ht="30" customHeight="1">
      <c r="A161" s="4">
        <v>159</v>
      </c>
      <c r="B161" s="4" t="str">
        <f t="shared" si="7"/>
        <v>E2024020</v>
      </c>
      <c r="C161" s="4" t="s">
        <v>10</v>
      </c>
      <c r="D161" s="5" t="s">
        <v>11</v>
      </c>
      <c r="E161" s="4" t="str">
        <f>"严蘭"</f>
        <v>严蘭</v>
      </c>
      <c r="F161" s="4" t="str">
        <f t="shared" si="8"/>
        <v>女</v>
      </c>
      <c r="G161" s="4" t="str">
        <f t="shared" si="6"/>
        <v>本科</v>
      </c>
      <c r="H161" s="4" t="s">
        <v>30</v>
      </c>
      <c r="I161" s="4"/>
    </row>
    <row r="162" spans="1:9" ht="30" customHeight="1">
      <c r="A162" s="4">
        <v>160</v>
      </c>
      <c r="B162" s="4" t="str">
        <f t="shared" si="7"/>
        <v>E2024020</v>
      </c>
      <c r="C162" s="4" t="s">
        <v>10</v>
      </c>
      <c r="D162" s="5" t="s">
        <v>11</v>
      </c>
      <c r="E162" s="4" t="str">
        <f>"杨洁"</f>
        <v>杨洁</v>
      </c>
      <c r="F162" s="4" t="str">
        <f t="shared" si="8"/>
        <v>女</v>
      </c>
      <c r="G162" s="4" t="str">
        <f t="shared" si="6"/>
        <v>本科</v>
      </c>
      <c r="H162" s="4" t="s">
        <v>30</v>
      </c>
      <c r="I162" s="4"/>
    </row>
    <row r="163" spans="1:9" ht="30" customHeight="1">
      <c r="A163" s="4">
        <v>161</v>
      </c>
      <c r="B163" s="4" t="str">
        <f t="shared" si="7"/>
        <v>E2024020</v>
      </c>
      <c r="C163" s="4" t="s">
        <v>10</v>
      </c>
      <c r="D163" s="5" t="s">
        <v>11</v>
      </c>
      <c r="E163" s="4" t="str">
        <f>"敖苗"</f>
        <v>敖苗</v>
      </c>
      <c r="F163" s="4" t="str">
        <f t="shared" si="8"/>
        <v>女</v>
      </c>
      <c r="G163" s="4" t="str">
        <f t="shared" si="6"/>
        <v>本科</v>
      </c>
      <c r="H163" s="4" t="s">
        <v>30</v>
      </c>
      <c r="I163" s="4"/>
    </row>
    <row r="164" spans="1:9" ht="30" customHeight="1">
      <c r="A164" s="4">
        <v>162</v>
      </c>
      <c r="B164" s="4" t="str">
        <f t="shared" si="7"/>
        <v>E2024020</v>
      </c>
      <c r="C164" s="4" t="s">
        <v>10</v>
      </c>
      <c r="D164" s="5" t="s">
        <v>11</v>
      </c>
      <c r="E164" s="4" t="str">
        <f>"吴迪"</f>
        <v>吴迪</v>
      </c>
      <c r="F164" s="4" t="str">
        <f t="shared" si="8"/>
        <v>女</v>
      </c>
      <c r="G164" s="4" t="str">
        <f t="shared" si="6"/>
        <v>本科</v>
      </c>
      <c r="H164" s="4" t="s">
        <v>30</v>
      </c>
      <c r="I164" s="4"/>
    </row>
    <row r="165" spans="1:9" ht="30" customHeight="1">
      <c r="A165" s="4">
        <v>163</v>
      </c>
      <c r="B165" s="4" t="str">
        <f t="shared" si="7"/>
        <v>E2024020</v>
      </c>
      <c r="C165" s="4" t="s">
        <v>10</v>
      </c>
      <c r="D165" s="5" t="s">
        <v>11</v>
      </c>
      <c r="E165" s="4" t="str">
        <f>"高臣"</f>
        <v>高臣</v>
      </c>
      <c r="F165" s="4" t="str">
        <f t="shared" si="8"/>
        <v>女</v>
      </c>
      <c r="G165" s="4" t="str">
        <f t="shared" si="6"/>
        <v>本科</v>
      </c>
      <c r="H165" s="4" t="s">
        <v>30</v>
      </c>
      <c r="I165" s="4"/>
    </row>
    <row r="166" spans="1:9" ht="30" customHeight="1">
      <c r="A166" s="4">
        <v>164</v>
      </c>
      <c r="B166" s="4" t="str">
        <f t="shared" si="7"/>
        <v>E2024020</v>
      </c>
      <c r="C166" s="4" t="s">
        <v>10</v>
      </c>
      <c r="D166" s="5" t="s">
        <v>11</v>
      </c>
      <c r="E166" s="4" t="str">
        <f>"郭妍麟"</f>
        <v>郭妍麟</v>
      </c>
      <c r="F166" s="4" t="str">
        <f t="shared" si="8"/>
        <v>女</v>
      </c>
      <c r="G166" s="4" t="str">
        <f t="shared" si="6"/>
        <v>本科</v>
      </c>
      <c r="H166" s="4" t="s">
        <v>30</v>
      </c>
      <c r="I166" s="4"/>
    </row>
    <row r="167" spans="1:9" ht="30" customHeight="1">
      <c r="A167" s="4">
        <v>165</v>
      </c>
      <c r="B167" s="4" t="str">
        <f t="shared" si="7"/>
        <v>E2024020</v>
      </c>
      <c r="C167" s="4" t="s">
        <v>10</v>
      </c>
      <c r="D167" s="5" t="s">
        <v>11</v>
      </c>
      <c r="E167" s="4" t="str">
        <f>"向绍河"</f>
        <v>向绍河</v>
      </c>
      <c r="F167" s="4" t="str">
        <f>"男"</f>
        <v>男</v>
      </c>
      <c r="G167" s="4" t="str">
        <f t="shared" si="6"/>
        <v>本科</v>
      </c>
      <c r="H167" s="4" t="s">
        <v>30</v>
      </c>
      <c r="I167" s="4"/>
    </row>
    <row r="168" spans="1:9" ht="30" customHeight="1">
      <c r="A168" s="4">
        <v>166</v>
      </c>
      <c r="B168" s="4" t="str">
        <f t="shared" si="7"/>
        <v>E2024020</v>
      </c>
      <c r="C168" s="4" t="s">
        <v>10</v>
      </c>
      <c r="D168" s="5" t="s">
        <v>11</v>
      </c>
      <c r="E168" s="4" t="str">
        <f>"庹奎"</f>
        <v>庹奎</v>
      </c>
      <c r="F168" s="4" t="str">
        <f>"男"</f>
        <v>男</v>
      </c>
      <c r="G168" s="4" t="str">
        <f t="shared" si="6"/>
        <v>本科</v>
      </c>
      <c r="H168" s="4" t="s">
        <v>30</v>
      </c>
      <c r="I168" s="4"/>
    </row>
    <row r="169" spans="1:9" ht="30" customHeight="1">
      <c r="A169" s="4">
        <v>167</v>
      </c>
      <c r="B169" s="4" t="str">
        <f t="shared" si="7"/>
        <v>E2024020</v>
      </c>
      <c r="C169" s="4" t="s">
        <v>10</v>
      </c>
      <c r="D169" s="5" t="s">
        <v>11</v>
      </c>
      <c r="E169" s="4" t="str">
        <f>"程雪丽"</f>
        <v>程雪丽</v>
      </c>
      <c r="F169" s="4" t="str">
        <f>"女"</f>
        <v>女</v>
      </c>
      <c r="G169" s="4" t="str">
        <f t="shared" si="6"/>
        <v>本科</v>
      </c>
      <c r="H169" s="4" t="s">
        <v>30</v>
      </c>
      <c r="I169" s="4"/>
    </row>
    <row r="170" spans="1:9" ht="30" customHeight="1">
      <c r="A170" s="4">
        <v>168</v>
      </c>
      <c r="B170" s="4" t="str">
        <f t="shared" si="7"/>
        <v>E2024020</v>
      </c>
      <c r="C170" s="4" t="s">
        <v>10</v>
      </c>
      <c r="D170" s="5" t="s">
        <v>11</v>
      </c>
      <c r="E170" s="4" t="str">
        <f>"谭艳群"</f>
        <v>谭艳群</v>
      </c>
      <c r="F170" s="4" t="str">
        <f>"女"</f>
        <v>女</v>
      </c>
      <c r="G170" s="4" t="str">
        <f t="shared" si="6"/>
        <v>本科</v>
      </c>
      <c r="H170" s="4" t="s">
        <v>30</v>
      </c>
      <c r="I170" s="4"/>
    </row>
    <row r="171" spans="1:9" ht="30" customHeight="1">
      <c r="A171" s="4">
        <v>169</v>
      </c>
      <c r="B171" s="4" t="str">
        <f t="shared" si="7"/>
        <v>E2024020</v>
      </c>
      <c r="C171" s="4" t="s">
        <v>10</v>
      </c>
      <c r="D171" s="5" t="s">
        <v>11</v>
      </c>
      <c r="E171" s="4" t="str">
        <f>"李喆"</f>
        <v>李喆</v>
      </c>
      <c r="F171" s="4" t="str">
        <f>"男"</f>
        <v>男</v>
      </c>
      <c r="G171" s="4" t="str">
        <f t="shared" si="6"/>
        <v>本科</v>
      </c>
      <c r="H171" s="4" t="s">
        <v>30</v>
      </c>
      <c r="I171" s="4"/>
    </row>
    <row r="172" spans="1:9" ht="30" customHeight="1">
      <c r="A172" s="4">
        <v>170</v>
      </c>
      <c r="B172" s="4" t="str">
        <f t="shared" si="7"/>
        <v>E2024020</v>
      </c>
      <c r="C172" s="4" t="s">
        <v>10</v>
      </c>
      <c r="D172" s="5" t="s">
        <v>11</v>
      </c>
      <c r="E172" s="4" t="str">
        <f>"陈星"</f>
        <v>陈星</v>
      </c>
      <c r="F172" s="4" t="str">
        <f>"女"</f>
        <v>女</v>
      </c>
      <c r="G172" s="4" t="str">
        <f t="shared" si="6"/>
        <v>本科</v>
      </c>
      <c r="H172" s="4" t="s">
        <v>30</v>
      </c>
      <c r="I172" s="4"/>
    </row>
    <row r="173" spans="1:9" ht="30" customHeight="1">
      <c r="A173" s="4">
        <v>171</v>
      </c>
      <c r="B173" s="4" t="str">
        <f t="shared" si="7"/>
        <v>E2024020</v>
      </c>
      <c r="C173" s="4" t="s">
        <v>10</v>
      </c>
      <c r="D173" s="5" t="s">
        <v>11</v>
      </c>
      <c r="E173" s="4" t="str">
        <f>"谢军"</f>
        <v>谢军</v>
      </c>
      <c r="F173" s="4" t="str">
        <f>"男"</f>
        <v>男</v>
      </c>
      <c r="G173" s="4" t="str">
        <f t="shared" si="6"/>
        <v>本科</v>
      </c>
      <c r="H173" s="4" t="s">
        <v>30</v>
      </c>
      <c r="I173" s="4"/>
    </row>
    <row r="174" spans="1:9" ht="30" customHeight="1">
      <c r="A174" s="4">
        <v>172</v>
      </c>
      <c r="B174" s="4" t="str">
        <f t="shared" si="7"/>
        <v>E2024020</v>
      </c>
      <c r="C174" s="4" t="s">
        <v>10</v>
      </c>
      <c r="D174" s="5" t="s">
        <v>11</v>
      </c>
      <c r="E174" s="4" t="str">
        <f>"颜露"</f>
        <v>颜露</v>
      </c>
      <c r="F174" s="4" t="str">
        <f>"女"</f>
        <v>女</v>
      </c>
      <c r="G174" s="4" t="str">
        <f t="shared" si="6"/>
        <v>本科</v>
      </c>
      <c r="H174" s="4" t="s">
        <v>30</v>
      </c>
      <c r="I174" s="4"/>
    </row>
    <row r="175" spans="1:9" ht="30" customHeight="1">
      <c r="A175" s="4">
        <v>173</v>
      </c>
      <c r="B175" s="4" t="str">
        <f t="shared" si="7"/>
        <v>E2024020</v>
      </c>
      <c r="C175" s="4" t="s">
        <v>10</v>
      </c>
      <c r="D175" s="5" t="s">
        <v>11</v>
      </c>
      <c r="E175" s="4" t="str">
        <f>"伍小春"</f>
        <v>伍小春</v>
      </c>
      <c r="F175" s="4" t="str">
        <f>"女"</f>
        <v>女</v>
      </c>
      <c r="G175" s="4" t="str">
        <f t="shared" si="6"/>
        <v>本科</v>
      </c>
      <c r="H175" s="4" t="s">
        <v>30</v>
      </c>
      <c r="I175" s="4"/>
    </row>
    <row r="176" spans="1:9" ht="30" customHeight="1">
      <c r="A176" s="4">
        <v>174</v>
      </c>
      <c r="B176" s="4" t="str">
        <f t="shared" si="7"/>
        <v>E2024020</v>
      </c>
      <c r="C176" s="4" t="s">
        <v>10</v>
      </c>
      <c r="D176" s="5" t="s">
        <v>11</v>
      </c>
      <c r="E176" s="4" t="str">
        <f>"闫睿"</f>
        <v>闫睿</v>
      </c>
      <c r="F176" s="4" t="str">
        <f>"男"</f>
        <v>男</v>
      </c>
      <c r="G176" s="4" t="str">
        <f t="shared" si="6"/>
        <v>本科</v>
      </c>
      <c r="H176" s="4" t="s">
        <v>30</v>
      </c>
      <c r="I176" s="4"/>
    </row>
    <row r="177" spans="1:9" ht="30" customHeight="1">
      <c r="A177" s="4">
        <v>175</v>
      </c>
      <c r="B177" s="4" t="str">
        <f t="shared" si="7"/>
        <v>E2024020</v>
      </c>
      <c r="C177" s="4" t="s">
        <v>10</v>
      </c>
      <c r="D177" s="5" t="s">
        <v>11</v>
      </c>
      <c r="E177" s="4" t="str">
        <f>"杜江琪"</f>
        <v>杜江琪</v>
      </c>
      <c r="F177" s="4" t="str">
        <f>"女"</f>
        <v>女</v>
      </c>
      <c r="G177" s="4" t="str">
        <f t="shared" si="6"/>
        <v>本科</v>
      </c>
      <c r="H177" s="4" t="s">
        <v>30</v>
      </c>
      <c r="I177" s="4"/>
    </row>
    <row r="178" spans="1:9" ht="30" customHeight="1">
      <c r="A178" s="4">
        <v>176</v>
      </c>
      <c r="B178" s="4" t="str">
        <f t="shared" si="7"/>
        <v>E2024020</v>
      </c>
      <c r="C178" s="4" t="s">
        <v>10</v>
      </c>
      <c r="D178" s="5" t="s">
        <v>11</v>
      </c>
      <c r="E178" s="4" t="str">
        <f>"谭宗伟"</f>
        <v>谭宗伟</v>
      </c>
      <c r="F178" s="4" t="str">
        <f>"男"</f>
        <v>男</v>
      </c>
      <c r="G178" s="4" t="str">
        <f t="shared" si="6"/>
        <v>本科</v>
      </c>
      <c r="H178" s="4" t="s">
        <v>30</v>
      </c>
      <c r="I178" s="4"/>
    </row>
    <row r="179" spans="1:9" ht="30" customHeight="1">
      <c r="A179" s="4">
        <v>177</v>
      </c>
      <c r="B179" s="4" t="str">
        <f t="shared" si="7"/>
        <v>E2024020</v>
      </c>
      <c r="C179" s="4" t="s">
        <v>10</v>
      </c>
      <c r="D179" s="5" t="s">
        <v>11</v>
      </c>
      <c r="E179" s="4" t="str">
        <f>"谭杰"</f>
        <v>谭杰</v>
      </c>
      <c r="F179" s="4" t="str">
        <f>"男"</f>
        <v>男</v>
      </c>
      <c r="G179" s="4" t="str">
        <f t="shared" si="6"/>
        <v>本科</v>
      </c>
      <c r="H179" s="4" t="s">
        <v>30</v>
      </c>
      <c r="I179" s="4"/>
    </row>
    <row r="180" spans="1:9" ht="30" customHeight="1">
      <c r="A180" s="4">
        <v>178</v>
      </c>
      <c r="B180" s="4" t="str">
        <f t="shared" si="7"/>
        <v>E2024020</v>
      </c>
      <c r="C180" s="4" t="s">
        <v>10</v>
      </c>
      <c r="D180" s="5" t="s">
        <v>11</v>
      </c>
      <c r="E180" s="4" t="str">
        <f>"陈谢丽"</f>
        <v>陈谢丽</v>
      </c>
      <c r="F180" s="4" t="str">
        <f>"女"</f>
        <v>女</v>
      </c>
      <c r="G180" s="4" t="str">
        <f t="shared" si="6"/>
        <v>本科</v>
      </c>
      <c r="H180" s="4" t="s">
        <v>30</v>
      </c>
      <c r="I180" s="4"/>
    </row>
    <row r="181" spans="1:9" ht="30" customHeight="1">
      <c r="A181" s="4">
        <v>179</v>
      </c>
      <c r="B181" s="4" t="str">
        <f t="shared" si="7"/>
        <v>E2024020</v>
      </c>
      <c r="C181" s="4" t="s">
        <v>10</v>
      </c>
      <c r="D181" s="5" t="s">
        <v>11</v>
      </c>
      <c r="E181" s="4" t="str">
        <f>"陈祥举"</f>
        <v>陈祥举</v>
      </c>
      <c r="F181" s="4" t="str">
        <f>"男"</f>
        <v>男</v>
      </c>
      <c r="G181" s="4" t="str">
        <f t="shared" si="6"/>
        <v>本科</v>
      </c>
      <c r="H181" s="4" t="s">
        <v>30</v>
      </c>
      <c r="I181" s="4"/>
    </row>
    <row r="182" spans="1:9" ht="30" customHeight="1">
      <c r="A182" s="4">
        <v>180</v>
      </c>
      <c r="B182" s="4" t="str">
        <f t="shared" si="7"/>
        <v>E2024020</v>
      </c>
      <c r="C182" s="4" t="s">
        <v>10</v>
      </c>
      <c r="D182" s="5" t="s">
        <v>11</v>
      </c>
      <c r="E182" s="4" t="str">
        <f>"游雪佳"</f>
        <v>游雪佳</v>
      </c>
      <c r="F182" s="4" t="str">
        <f>"女"</f>
        <v>女</v>
      </c>
      <c r="G182" s="4" t="str">
        <f t="shared" si="6"/>
        <v>本科</v>
      </c>
      <c r="H182" s="4" t="s">
        <v>30</v>
      </c>
      <c r="I182" s="4"/>
    </row>
    <row r="183" spans="1:9" ht="30" customHeight="1">
      <c r="A183" s="4">
        <v>181</v>
      </c>
      <c r="B183" s="4" t="str">
        <f t="shared" si="7"/>
        <v>E2024020</v>
      </c>
      <c r="C183" s="4" t="s">
        <v>10</v>
      </c>
      <c r="D183" s="5" t="s">
        <v>11</v>
      </c>
      <c r="E183" s="4" t="str">
        <f>"邓奉苠"</f>
        <v>邓奉苠</v>
      </c>
      <c r="F183" s="4" t="str">
        <f>"女"</f>
        <v>女</v>
      </c>
      <c r="G183" s="4" t="str">
        <f t="shared" si="6"/>
        <v>本科</v>
      </c>
      <c r="H183" s="4" t="s">
        <v>30</v>
      </c>
      <c r="I183" s="4"/>
    </row>
    <row r="184" spans="1:9" ht="30" customHeight="1">
      <c r="A184" s="4">
        <v>182</v>
      </c>
      <c r="B184" s="4" t="str">
        <f t="shared" si="7"/>
        <v>E2024020</v>
      </c>
      <c r="C184" s="4" t="s">
        <v>10</v>
      </c>
      <c r="D184" s="5" t="s">
        <v>11</v>
      </c>
      <c r="E184" s="4" t="str">
        <f>"肖卓"</f>
        <v>肖卓</v>
      </c>
      <c r="F184" s="4" t="str">
        <f>"女"</f>
        <v>女</v>
      </c>
      <c r="G184" s="4" t="str">
        <f t="shared" si="6"/>
        <v>本科</v>
      </c>
      <c r="H184" s="4" t="s">
        <v>30</v>
      </c>
      <c r="I184" s="4"/>
    </row>
    <row r="185" spans="1:9" ht="30" customHeight="1">
      <c r="A185" s="4">
        <v>183</v>
      </c>
      <c r="B185" s="4" t="str">
        <f t="shared" si="7"/>
        <v>E2024020</v>
      </c>
      <c r="C185" s="4" t="s">
        <v>10</v>
      </c>
      <c r="D185" s="5" t="s">
        <v>11</v>
      </c>
      <c r="E185" s="4" t="str">
        <f>"朱灿"</f>
        <v>朱灿</v>
      </c>
      <c r="F185" s="4" t="str">
        <f>"男"</f>
        <v>男</v>
      </c>
      <c r="G185" s="4" t="str">
        <f t="shared" si="6"/>
        <v>本科</v>
      </c>
      <c r="H185" s="4" t="s">
        <v>30</v>
      </c>
      <c r="I185" s="4"/>
    </row>
    <row r="186" spans="1:9" ht="30" customHeight="1">
      <c r="A186" s="4">
        <v>184</v>
      </c>
      <c r="B186" s="4" t="str">
        <f t="shared" si="7"/>
        <v>E2024020</v>
      </c>
      <c r="C186" s="4" t="s">
        <v>10</v>
      </c>
      <c r="D186" s="5" t="s">
        <v>11</v>
      </c>
      <c r="E186" s="4" t="str">
        <f>"黄辛卫"</f>
        <v>黄辛卫</v>
      </c>
      <c r="F186" s="4" t="str">
        <f>"男"</f>
        <v>男</v>
      </c>
      <c r="G186" s="4" t="str">
        <f t="shared" si="6"/>
        <v>本科</v>
      </c>
      <c r="H186" s="4" t="s">
        <v>30</v>
      </c>
      <c r="I186" s="4"/>
    </row>
    <row r="187" spans="1:9" ht="30" customHeight="1">
      <c r="A187" s="4">
        <v>185</v>
      </c>
      <c r="B187" s="4" t="str">
        <f t="shared" si="7"/>
        <v>E2024020</v>
      </c>
      <c r="C187" s="4" t="s">
        <v>10</v>
      </c>
      <c r="D187" s="5" t="s">
        <v>11</v>
      </c>
      <c r="E187" s="4" t="str">
        <f>"柳婷婷"</f>
        <v>柳婷婷</v>
      </c>
      <c r="F187" s="4" t="str">
        <f>"女"</f>
        <v>女</v>
      </c>
      <c r="G187" s="4" t="str">
        <f t="shared" si="6"/>
        <v>本科</v>
      </c>
      <c r="H187" s="4" t="s">
        <v>30</v>
      </c>
      <c r="I187" s="4"/>
    </row>
    <row r="188" spans="1:9" ht="30" customHeight="1">
      <c r="A188" s="4">
        <v>186</v>
      </c>
      <c r="B188" s="4" t="str">
        <f t="shared" si="7"/>
        <v>E2024020</v>
      </c>
      <c r="C188" s="4" t="s">
        <v>10</v>
      </c>
      <c r="D188" s="5" t="s">
        <v>11</v>
      </c>
      <c r="E188" s="4" t="str">
        <f>"张自强"</f>
        <v>张自强</v>
      </c>
      <c r="F188" s="4" t="str">
        <f>"男"</f>
        <v>男</v>
      </c>
      <c r="G188" s="4" t="str">
        <f t="shared" si="6"/>
        <v>本科</v>
      </c>
      <c r="H188" s="4" t="s">
        <v>30</v>
      </c>
      <c r="I188" s="4"/>
    </row>
    <row r="189" spans="1:9" ht="30" customHeight="1">
      <c r="A189" s="4">
        <v>187</v>
      </c>
      <c r="B189" s="4" t="str">
        <f t="shared" si="7"/>
        <v>E2024020</v>
      </c>
      <c r="C189" s="4" t="s">
        <v>10</v>
      </c>
      <c r="D189" s="5" t="s">
        <v>11</v>
      </c>
      <c r="E189" s="4" t="str">
        <f>"黄潇"</f>
        <v>黄潇</v>
      </c>
      <c r="F189" s="4" t="str">
        <f>"男"</f>
        <v>男</v>
      </c>
      <c r="G189" s="4" t="str">
        <f t="shared" si="6"/>
        <v>本科</v>
      </c>
      <c r="H189" s="4" t="s">
        <v>30</v>
      </c>
      <c r="I189" s="4"/>
    </row>
    <row r="190" spans="1:9" ht="30" customHeight="1">
      <c r="A190" s="4">
        <v>188</v>
      </c>
      <c r="B190" s="4" t="str">
        <f t="shared" si="7"/>
        <v>E2024020</v>
      </c>
      <c r="C190" s="4" t="s">
        <v>10</v>
      </c>
      <c r="D190" s="5" t="s">
        <v>11</v>
      </c>
      <c r="E190" s="4" t="str">
        <f>"龚文军"</f>
        <v>龚文军</v>
      </c>
      <c r="F190" s="4" t="str">
        <f>"男"</f>
        <v>男</v>
      </c>
      <c r="G190" s="4" t="str">
        <f t="shared" si="6"/>
        <v>本科</v>
      </c>
      <c r="H190" s="4" t="s">
        <v>30</v>
      </c>
      <c r="I190" s="4"/>
    </row>
    <row r="191" spans="1:9" ht="30" customHeight="1">
      <c r="A191" s="4">
        <v>189</v>
      </c>
      <c r="B191" s="4" t="str">
        <f t="shared" si="7"/>
        <v>E2024020</v>
      </c>
      <c r="C191" s="4" t="s">
        <v>10</v>
      </c>
      <c r="D191" s="5" t="s">
        <v>11</v>
      </c>
      <c r="E191" s="4" t="str">
        <f>"胡逍"</f>
        <v>胡逍</v>
      </c>
      <c r="F191" s="4" t="str">
        <f>"女"</f>
        <v>女</v>
      </c>
      <c r="G191" s="4" t="str">
        <f t="shared" si="6"/>
        <v>本科</v>
      </c>
      <c r="H191" s="4" t="s">
        <v>30</v>
      </c>
      <c r="I191" s="4"/>
    </row>
    <row r="192" spans="1:9" ht="30" customHeight="1">
      <c r="A192" s="4">
        <v>190</v>
      </c>
      <c r="B192" s="4" t="str">
        <f t="shared" si="7"/>
        <v>E2024020</v>
      </c>
      <c r="C192" s="4" t="s">
        <v>10</v>
      </c>
      <c r="D192" s="5" t="s">
        <v>11</v>
      </c>
      <c r="E192" s="4" t="str">
        <f>"彭新媛"</f>
        <v>彭新媛</v>
      </c>
      <c r="F192" s="4" t="str">
        <f>"女"</f>
        <v>女</v>
      </c>
      <c r="G192" s="4" t="str">
        <f t="shared" si="6"/>
        <v>本科</v>
      </c>
      <c r="H192" s="4" t="s">
        <v>30</v>
      </c>
      <c r="I192" s="4"/>
    </row>
    <row r="193" spans="1:9" ht="30" customHeight="1">
      <c r="A193" s="4">
        <v>191</v>
      </c>
      <c r="B193" s="4" t="str">
        <f t="shared" si="7"/>
        <v>E2024020</v>
      </c>
      <c r="C193" s="4" t="s">
        <v>10</v>
      </c>
      <c r="D193" s="5" t="s">
        <v>11</v>
      </c>
      <c r="E193" s="4" t="str">
        <f>"谭江涛"</f>
        <v>谭江涛</v>
      </c>
      <c r="F193" s="4" t="str">
        <f>"男"</f>
        <v>男</v>
      </c>
      <c r="G193" s="4" t="str">
        <f t="shared" si="6"/>
        <v>本科</v>
      </c>
      <c r="H193" s="4" t="s">
        <v>30</v>
      </c>
      <c r="I193" s="4"/>
    </row>
    <row r="194" spans="1:9" ht="30" customHeight="1">
      <c r="A194" s="4">
        <v>192</v>
      </c>
      <c r="B194" s="4" t="str">
        <f t="shared" si="7"/>
        <v>E2024020</v>
      </c>
      <c r="C194" s="4" t="s">
        <v>10</v>
      </c>
      <c r="D194" s="5" t="s">
        <v>11</v>
      </c>
      <c r="E194" s="4" t="str">
        <f>"孙琼谣"</f>
        <v>孙琼谣</v>
      </c>
      <c r="F194" s="4" t="str">
        <f>"女"</f>
        <v>女</v>
      </c>
      <c r="G194" s="4" t="str">
        <f t="shared" si="6"/>
        <v>本科</v>
      </c>
      <c r="H194" s="4" t="s">
        <v>30</v>
      </c>
      <c r="I194" s="4"/>
    </row>
    <row r="195" spans="1:9" ht="30" customHeight="1">
      <c r="A195" s="4">
        <v>193</v>
      </c>
      <c r="B195" s="4" t="str">
        <f t="shared" si="7"/>
        <v>E2024020</v>
      </c>
      <c r="C195" s="4" t="s">
        <v>10</v>
      </c>
      <c r="D195" s="5" t="s">
        <v>11</v>
      </c>
      <c r="E195" s="4" t="str">
        <f>"舒维荣"</f>
        <v>舒维荣</v>
      </c>
      <c r="F195" s="4" t="str">
        <f>"男"</f>
        <v>男</v>
      </c>
      <c r="G195" s="4" t="str">
        <f t="shared" si="6"/>
        <v>本科</v>
      </c>
      <c r="H195" s="4" t="s">
        <v>30</v>
      </c>
      <c r="I195" s="4"/>
    </row>
    <row r="196" spans="1:9" ht="30" customHeight="1">
      <c r="A196" s="4">
        <v>194</v>
      </c>
      <c r="B196" s="4" t="str">
        <f t="shared" si="7"/>
        <v>E2024020</v>
      </c>
      <c r="C196" s="4" t="s">
        <v>10</v>
      </c>
      <c r="D196" s="5" t="s">
        <v>11</v>
      </c>
      <c r="E196" s="4" t="str">
        <f>"冉海燕"</f>
        <v>冉海燕</v>
      </c>
      <c r="F196" s="4" t="str">
        <f>"女"</f>
        <v>女</v>
      </c>
      <c r="G196" s="4" t="str">
        <f>"硕士研究生"</f>
        <v>硕士研究生</v>
      </c>
      <c r="H196" s="4" t="s">
        <v>27</v>
      </c>
      <c r="I196" s="4"/>
    </row>
    <row r="197" spans="1:9" ht="30" customHeight="1">
      <c r="A197" s="4">
        <v>195</v>
      </c>
      <c r="B197" s="4" t="str">
        <f t="shared" si="7"/>
        <v>E2024020</v>
      </c>
      <c r="C197" s="4" t="s">
        <v>10</v>
      </c>
      <c r="D197" s="5" t="s">
        <v>11</v>
      </c>
      <c r="E197" s="4" t="str">
        <f>"田从兵"</f>
        <v>田从兵</v>
      </c>
      <c r="F197" s="4" t="str">
        <f>"男"</f>
        <v>男</v>
      </c>
      <c r="G197" s="4" t="str">
        <f t="shared" ref="G197:G260" si="9">"本科"</f>
        <v>本科</v>
      </c>
      <c r="H197" s="4" t="s">
        <v>30</v>
      </c>
      <c r="I197" s="4"/>
    </row>
    <row r="198" spans="1:9" ht="30" customHeight="1">
      <c r="A198" s="4">
        <v>196</v>
      </c>
      <c r="B198" s="4" t="str">
        <f t="shared" si="7"/>
        <v>E2024020</v>
      </c>
      <c r="C198" s="4" t="s">
        <v>10</v>
      </c>
      <c r="D198" s="5" t="s">
        <v>11</v>
      </c>
      <c r="E198" s="4" t="str">
        <f>"王静"</f>
        <v>王静</v>
      </c>
      <c r="F198" s="4" t="str">
        <f>"女"</f>
        <v>女</v>
      </c>
      <c r="G198" s="4" t="str">
        <f t="shared" si="9"/>
        <v>本科</v>
      </c>
      <c r="H198" s="4" t="s">
        <v>30</v>
      </c>
      <c r="I198" s="4"/>
    </row>
    <row r="199" spans="1:9" ht="30" customHeight="1">
      <c r="A199" s="4">
        <v>197</v>
      </c>
      <c r="B199" s="4" t="str">
        <f t="shared" si="7"/>
        <v>E2024020</v>
      </c>
      <c r="C199" s="4" t="s">
        <v>10</v>
      </c>
      <c r="D199" s="5" t="s">
        <v>11</v>
      </c>
      <c r="E199" s="4" t="str">
        <f>"田静"</f>
        <v>田静</v>
      </c>
      <c r="F199" s="4" t="str">
        <f>"女"</f>
        <v>女</v>
      </c>
      <c r="G199" s="4" t="str">
        <f t="shared" si="9"/>
        <v>本科</v>
      </c>
      <c r="H199" s="4" t="s">
        <v>30</v>
      </c>
      <c r="I199" s="4"/>
    </row>
    <row r="200" spans="1:9" ht="30" customHeight="1">
      <c r="A200" s="4">
        <v>198</v>
      </c>
      <c r="B200" s="4" t="str">
        <f t="shared" si="7"/>
        <v>E2024020</v>
      </c>
      <c r="C200" s="4" t="s">
        <v>10</v>
      </c>
      <c r="D200" s="5" t="s">
        <v>11</v>
      </c>
      <c r="E200" s="4" t="str">
        <f>"刘巍"</f>
        <v>刘巍</v>
      </c>
      <c r="F200" s="4" t="str">
        <f>"男"</f>
        <v>男</v>
      </c>
      <c r="G200" s="4" t="str">
        <f t="shared" si="9"/>
        <v>本科</v>
      </c>
      <c r="H200" s="4" t="s">
        <v>30</v>
      </c>
      <c r="I200" s="4"/>
    </row>
    <row r="201" spans="1:9" ht="30" customHeight="1">
      <c r="A201" s="4">
        <v>199</v>
      </c>
      <c r="B201" s="4" t="str">
        <f t="shared" si="7"/>
        <v>E2024020</v>
      </c>
      <c r="C201" s="4" t="s">
        <v>10</v>
      </c>
      <c r="D201" s="5" t="s">
        <v>11</v>
      </c>
      <c r="E201" s="4" t="str">
        <f>"胡明霞"</f>
        <v>胡明霞</v>
      </c>
      <c r="F201" s="4" t="str">
        <f>"女"</f>
        <v>女</v>
      </c>
      <c r="G201" s="4" t="str">
        <f t="shared" si="9"/>
        <v>本科</v>
      </c>
      <c r="H201" s="4" t="s">
        <v>30</v>
      </c>
      <c r="I201" s="4"/>
    </row>
    <row r="202" spans="1:9" ht="30" customHeight="1">
      <c r="A202" s="4">
        <v>200</v>
      </c>
      <c r="B202" s="4" t="str">
        <f t="shared" si="7"/>
        <v>E2024020</v>
      </c>
      <c r="C202" s="4" t="s">
        <v>10</v>
      </c>
      <c r="D202" s="5" t="s">
        <v>11</v>
      </c>
      <c r="E202" s="4" t="str">
        <f>"李沿胜"</f>
        <v>李沿胜</v>
      </c>
      <c r="F202" s="4" t="str">
        <f>"女"</f>
        <v>女</v>
      </c>
      <c r="G202" s="4" t="str">
        <f t="shared" si="9"/>
        <v>本科</v>
      </c>
      <c r="H202" s="4" t="s">
        <v>30</v>
      </c>
      <c r="I202" s="4"/>
    </row>
    <row r="203" spans="1:9" ht="30" customHeight="1">
      <c r="A203" s="4">
        <v>201</v>
      </c>
      <c r="B203" s="4" t="str">
        <f t="shared" si="7"/>
        <v>E2024020</v>
      </c>
      <c r="C203" s="4" t="s">
        <v>10</v>
      </c>
      <c r="D203" s="5" t="s">
        <v>11</v>
      </c>
      <c r="E203" s="4" t="str">
        <f>"李昱"</f>
        <v>李昱</v>
      </c>
      <c r="F203" s="4" t="str">
        <f>"男"</f>
        <v>男</v>
      </c>
      <c r="G203" s="4" t="str">
        <f t="shared" si="9"/>
        <v>本科</v>
      </c>
      <c r="H203" s="4" t="s">
        <v>30</v>
      </c>
      <c r="I203" s="4"/>
    </row>
    <row r="204" spans="1:9" ht="30" customHeight="1">
      <c r="A204" s="4">
        <v>202</v>
      </c>
      <c r="B204" s="4" t="str">
        <f t="shared" si="7"/>
        <v>E2024020</v>
      </c>
      <c r="C204" s="4" t="s">
        <v>10</v>
      </c>
      <c r="D204" s="5" t="s">
        <v>11</v>
      </c>
      <c r="E204" s="4" t="str">
        <f>"王谧谧"</f>
        <v>王谧谧</v>
      </c>
      <c r="F204" s="4" t="str">
        <f>"女"</f>
        <v>女</v>
      </c>
      <c r="G204" s="4" t="str">
        <f t="shared" si="9"/>
        <v>本科</v>
      </c>
      <c r="H204" s="4" t="s">
        <v>30</v>
      </c>
      <c r="I204" s="4"/>
    </row>
    <row r="205" spans="1:9" ht="30" customHeight="1">
      <c r="A205" s="4">
        <v>203</v>
      </c>
      <c r="B205" s="4" t="str">
        <f t="shared" si="7"/>
        <v>E2024020</v>
      </c>
      <c r="C205" s="4" t="s">
        <v>10</v>
      </c>
      <c r="D205" s="5" t="s">
        <v>11</v>
      </c>
      <c r="E205" s="4" t="str">
        <f>"王玺皓"</f>
        <v>王玺皓</v>
      </c>
      <c r="F205" s="4" t="str">
        <f>"男"</f>
        <v>男</v>
      </c>
      <c r="G205" s="4" t="str">
        <f t="shared" si="9"/>
        <v>本科</v>
      </c>
      <c r="H205" s="4" t="s">
        <v>30</v>
      </c>
      <c r="I205" s="4"/>
    </row>
    <row r="206" spans="1:9" ht="30" customHeight="1">
      <c r="A206" s="4">
        <v>204</v>
      </c>
      <c r="B206" s="4" t="str">
        <f t="shared" si="7"/>
        <v>E2024020</v>
      </c>
      <c r="C206" s="4" t="s">
        <v>10</v>
      </c>
      <c r="D206" s="5" t="s">
        <v>11</v>
      </c>
      <c r="E206" s="4" t="str">
        <f>"覃佐庆"</f>
        <v>覃佐庆</v>
      </c>
      <c r="F206" s="4" t="str">
        <f>"男"</f>
        <v>男</v>
      </c>
      <c r="G206" s="4" t="str">
        <f t="shared" si="9"/>
        <v>本科</v>
      </c>
      <c r="H206" s="4" t="s">
        <v>30</v>
      </c>
      <c r="I206" s="4"/>
    </row>
    <row r="207" spans="1:9" ht="30" customHeight="1">
      <c r="A207" s="4">
        <v>205</v>
      </c>
      <c r="B207" s="4" t="str">
        <f t="shared" si="7"/>
        <v>E2024020</v>
      </c>
      <c r="C207" s="4" t="s">
        <v>10</v>
      </c>
      <c r="D207" s="5" t="s">
        <v>11</v>
      </c>
      <c r="E207" s="4" t="str">
        <f>"李品艳"</f>
        <v>李品艳</v>
      </c>
      <c r="F207" s="4" t="str">
        <f t="shared" ref="F207:F212" si="10">"女"</f>
        <v>女</v>
      </c>
      <c r="G207" s="4" t="str">
        <f t="shared" si="9"/>
        <v>本科</v>
      </c>
      <c r="H207" s="4" t="s">
        <v>30</v>
      </c>
      <c r="I207" s="4"/>
    </row>
    <row r="208" spans="1:9" ht="30" customHeight="1">
      <c r="A208" s="4">
        <v>206</v>
      </c>
      <c r="B208" s="4" t="str">
        <f t="shared" si="7"/>
        <v>E2024020</v>
      </c>
      <c r="C208" s="4" t="s">
        <v>10</v>
      </c>
      <c r="D208" s="5" t="s">
        <v>11</v>
      </c>
      <c r="E208" s="4" t="str">
        <f>"张碧莲"</f>
        <v>张碧莲</v>
      </c>
      <c r="F208" s="4" t="str">
        <f t="shared" si="10"/>
        <v>女</v>
      </c>
      <c r="G208" s="4" t="str">
        <f t="shared" si="9"/>
        <v>本科</v>
      </c>
      <c r="H208" s="4" t="s">
        <v>30</v>
      </c>
      <c r="I208" s="4"/>
    </row>
    <row r="209" spans="1:9" ht="30" customHeight="1">
      <c r="A209" s="4">
        <v>207</v>
      </c>
      <c r="B209" s="4" t="str">
        <f t="shared" si="7"/>
        <v>E2024020</v>
      </c>
      <c r="C209" s="4" t="s">
        <v>10</v>
      </c>
      <c r="D209" s="5" t="s">
        <v>11</v>
      </c>
      <c r="E209" s="4" t="str">
        <f>"陈华"</f>
        <v>陈华</v>
      </c>
      <c r="F209" s="4" t="str">
        <f t="shared" si="10"/>
        <v>女</v>
      </c>
      <c r="G209" s="4" t="str">
        <f t="shared" si="9"/>
        <v>本科</v>
      </c>
      <c r="H209" s="4" t="s">
        <v>30</v>
      </c>
      <c r="I209" s="4"/>
    </row>
    <row r="210" spans="1:9" ht="30" customHeight="1">
      <c r="A210" s="4">
        <v>208</v>
      </c>
      <c r="B210" s="4" t="str">
        <f t="shared" si="7"/>
        <v>E2024020</v>
      </c>
      <c r="C210" s="4" t="s">
        <v>10</v>
      </c>
      <c r="D210" s="5" t="s">
        <v>11</v>
      </c>
      <c r="E210" s="4" t="str">
        <f>"解樱"</f>
        <v>解樱</v>
      </c>
      <c r="F210" s="4" t="str">
        <f t="shared" si="10"/>
        <v>女</v>
      </c>
      <c r="G210" s="4" t="str">
        <f t="shared" si="9"/>
        <v>本科</v>
      </c>
      <c r="H210" s="4" t="s">
        <v>30</v>
      </c>
      <c r="I210" s="4"/>
    </row>
    <row r="211" spans="1:9" ht="30" customHeight="1">
      <c r="A211" s="4">
        <v>209</v>
      </c>
      <c r="B211" s="4" t="str">
        <f t="shared" si="7"/>
        <v>E2024020</v>
      </c>
      <c r="C211" s="4" t="s">
        <v>10</v>
      </c>
      <c r="D211" s="5" t="s">
        <v>11</v>
      </c>
      <c r="E211" s="4" t="str">
        <f>"曾号喻"</f>
        <v>曾号喻</v>
      </c>
      <c r="F211" s="4" t="str">
        <f t="shared" si="10"/>
        <v>女</v>
      </c>
      <c r="G211" s="4" t="str">
        <f t="shared" si="9"/>
        <v>本科</v>
      </c>
      <c r="H211" s="4" t="s">
        <v>30</v>
      </c>
      <c r="I211" s="4"/>
    </row>
    <row r="212" spans="1:9" ht="30" customHeight="1">
      <c r="A212" s="4">
        <v>210</v>
      </c>
      <c r="B212" s="4" t="str">
        <f t="shared" si="7"/>
        <v>E2024020</v>
      </c>
      <c r="C212" s="4" t="s">
        <v>10</v>
      </c>
      <c r="D212" s="5" t="s">
        <v>11</v>
      </c>
      <c r="E212" s="4" t="str">
        <f>"邓玲俐"</f>
        <v>邓玲俐</v>
      </c>
      <c r="F212" s="4" t="str">
        <f t="shared" si="10"/>
        <v>女</v>
      </c>
      <c r="G212" s="4" t="str">
        <f t="shared" si="9"/>
        <v>本科</v>
      </c>
      <c r="H212" s="4" t="s">
        <v>30</v>
      </c>
      <c r="I212" s="4"/>
    </row>
    <row r="213" spans="1:9" ht="30" customHeight="1">
      <c r="A213" s="4">
        <v>211</v>
      </c>
      <c r="B213" s="4" t="str">
        <f t="shared" si="7"/>
        <v>E2024020</v>
      </c>
      <c r="C213" s="4" t="s">
        <v>10</v>
      </c>
      <c r="D213" s="5" t="s">
        <v>11</v>
      </c>
      <c r="E213" s="4" t="str">
        <f>"李録明"</f>
        <v>李録明</v>
      </c>
      <c r="F213" s="4" t="str">
        <f>"男"</f>
        <v>男</v>
      </c>
      <c r="G213" s="4" t="str">
        <f t="shared" si="9"/>
        <v>本科</v>
      </c>
      <c r="H213" s="4" t="s">
        <v>30</v>
      </c>
      <c r="I213" s="4"/>
    </row>
    <row r="214" spans="1:9" ht="30" customHeight="1">
      <c r="A214" s="4">
        <v>212</v>
      </c>
      <c r="B214" s="4" t="str">
        <f t="shared" si="7"/>
        <v>E2024020</v>
      </c>
      <c r="C214" s="4" t="s">
        <v>10</v>
      </c>
      <c r="D214" s="5" t="s">
        <v>11</v>
      </c>
      <c r="E214" s="4" t="str">
        <f>"胡立"</f>
        <v>胡立</v>
      </c>
      <c r="F214" s="4" t="str">
        <f>"男"</f>
        <v>男</v>
      </c>
      <c r="G214" s="4" t="str">
        <f t="shared" si="9"/>
        <v>本科</v>
      </c>
      <c r="H214" s="4" t="s">
        <v>30</v>
      </c>
      <c r="I214" s="4"/>
    </row>
    <row r="215" spans="1:9" ht="30" customHeight="1">
      <c r="A215" s="4">
        <v>213</v>
      </c>
      <c r="B215" s="4" t="str">
        <f t="shared" si="7"/>
        <v>E2024020</v>
      </c>
      <c r="C215" s="4" t="s">
        <v>10</v>
      </c>
      <c r="D215" s="5" t="s">
        <v>11</v>
      </c>
      <c r="E215" s="4" t="str">
        <f>"张涵"</f>
        <v>张涵</v>
      </c>
      <c r="F215" s="4" t="str">
        <f>"女"</f>
        <v>女</v>
      </c>
      <c r="G215" s="4" t="str">
        <f t="shared" si="9"/>
        <v>本科</v>
      </c>
      <c r="H215" s="4" t="s">
        <v>30</v>
      </c>
      <c r="I215" s="4"/>
    </row>
    <row r="216" spans="1:9" ht="30" customHeight="1">
      <c r="A216" s="4">
        <v>214</v>
      </c>
      <c r="B216" s="4" t="str">
        <f t="shared" si="7"/>
        <v>E2024020</v>
      </c>
      <c r="C216" s="4" t="s">
        <v>10</v>
      </c>
      <c r="D216" s="5" t="s">
        <v>11</v>
      </c>
      <c r="E216" s="4" t="str">
        <f>"邹云梦"</f>
        <v>邹云梦</v>
      </c>
      <c r="F216" s="4" t="str">
        <f>"女"</f>
        <v>女</v>
      </c>
      <c r="G216" s="4" t="str">
        <f t="shared" si="9"/>
        <v>本科</v>
      </c>
      <c r="H216" s="4" t="s">
        <v>30</v>
      </c>
      <c r="I216" s="4"/>
    </row>
    <row r="217" spans="1:9" ht="30" customHeight="1">
      <c r="A217" s="4">
        <v>215</v>
      </c>
      <c r="B217" s="4" t="str">
        <f t="shared" si="7"/>
        <v>E2024020</v>
      </c>
      <c r="C217" s="4" t="s">
        <v>10</v>
      </c>
      <c r="D217" s="5" t="s">
        <v>11</v>
      </c>
      <c r="E217" s="4" t="str">
        <f>"谭宇笛"</f>
        <v>谭宇笛</v>
      </c>
      <c r="F217" s="4" t="str">
        <f>"男"</f>
        <v>男</v>
      </c>
      <c r="G217" s="4" t="str">
        <f t="shared" si="9"/>
        <v>本科</v>
      </c>
      <c r="H217" s="4" t="s">
        <v>30</v>
      </c>
      <c r="I217" s="4"/>
    </row>
    <row r="218" spans="1:9" ht="30" customHeight="1">
      <c r="A218" s="4">
        <v>216</v>
      </c>
      <c r="B218" s="4" t="str">
        <f t="shared" si="7"/>
        <v>E2024020</v>
      </c>
      <c r="C218" s="4" t="s">
        <v>10</v>
      </c>
      <c r="D218" s="5" t="s">
        <v>11</v>
      </c>
      <c r="E218" s="4" t="str">
        <f>"杨霞"</f>
        <v>杨霞</v>
      </c>
      <c r="F218" s="4" t="str">
        <f>"女"</f>
        <v>女</v>
      </c>
      <c r="G218" s="4" t="str">
        <f t="shared" si="9"/>
        <v>本科</v>
      </c>
      <c r="H218" s="4" t="s">
        <v>30</v>
      </c>
      <c r="I218" s="4"/>
    </row>
    <row r="219" spans="1:9" ht="30" customHeight="1">
      <c r="A219" s="4">
        <v>217</v>
      </c>
      <c r="B219" s="4" t="str">
        <f t="shared" si="7"/>
        <v>E2024020</v>
      </c>
      <c r="C219" s="4" t="s">
        <v>10</v>
      </c>
      <c r="D219" s="5" t="s">
        <v>11</v>
      </c>
      <c r="E219" s="4" t="str">
        <f>"方倩"</f>
        <v>方倩</v>
      </c>
      <c r="F219" s="4" t="str">
        <f>"女"</f>
        <v>女</v>
      </c>
      <c r="G219" s="4" t="str">
        <f t="shared" si="9"/>
        <v>本科</v>
      </c>
      <c r="H219" s="4" t="s">
        <v>30</v>
      </c>
      <c r="I219" s="4"/>
    </row>
    <row r="220" spans="1:9" ht="30" customHeight="1">
      <c r="A220" s="4">
        <v>218</v>
      </c>
      <c r="B220" s="4" t="str">
        <f t="shared" si="7"/>
        <v>E2024020</v>
      </c>
      <c r="C220" s="4" t="s">
        <v>10</v>
      </c>
      <c r="D220" s="5" t="s">
        <v>11</v>
      </c>
      <c r="E220" s="4" t="str">
        <f>"杨帆"</f>
        <v>杨帆</v>
      </c>
      <c r="F220" s="4" t="str">
        <f>"男"</f>
        <v>男</v>
      </c>
      <c r="G220" s="4" t="str">
        <f t="shared" si="9"/>
        <v>本科</v>
      </c>
      <c r="H220" s="4" t="s">
        <v>30</v>
      </c>
      <c r="I220" s="4"/>
    </row>
    <row r="221" spans="1:9" ht="30" customHeight="1">
      <c r="A221" s="4">
        <v>219</v>
      </c>
      <c r="B221" s="4" t="str">
        <f t="shared" si="7"/>
        <v>E2024020</v>
      </c>
      <c r="C221" s="4" t="s">
        <v>10</v>
      </c>
      <c r="D221" s="5" t="s">
        <v>11</v>
      </c>
      <c r="E221" s="4" t="str">
        <f>"蒋季"</f>
        <v>蒋季</v>
      </c>
      <c r="F221" s="4" t="str">
        <f>"男"</f>
        <v>男</v>
      </c>
      <c r="G221" s="4" t="str">
        <f t="shared" si="9"/>
        <v>本科</v>
      </c>
      <c r="H221" s="4" t="s">
        <v>30</v>
      </c>
      <c r="I221" s="4"/>
    </row>
    <row r="222" spans="1:9" ht="30" customHeight="1">
      <c r="A222" s="4">
        <v>220</v>
      </c>
      <c r="B222" s="4" t="str">
        <f t="shared" si="7"/>
        <v>E2024020</v>
      </c>
      <c r="C222" s="4" t="s">
        <v>10</v>
      </c>
      <c r="D222" s="5" t="s">
        <v>11</v>
      </c>
      <c r="E222" s="4" t="str">
        <f>"李婧雯"</f>
        <v>李婧雯</v>
      </c>
      <c r="F222" s="4" t="str">
        <f>"女"</f>
        <v>女</v>
      </c>
      <c r="G222" s="4" t="str">
        <f t="shared" si="9"/>
        <v>本科</v>
      </c>
      <c r="H222" s="4" t="s">
        <v>30</v>
      </c>
      <c r="I222" s="4"/>
    </row>
    <row r="223" spans="1:9" ht="30" customHeight="1">
      <c r="A223" s="4">
        <v>221</v>
      </c>
      <c r="B223" s="4" t="str">
        <f t="shared" ref="B223:B286" si="11">"E2024020"</f>
        <v>E2024020</v>
      </c>
      <c r="C223" s="4" t="s">
        <v>10</v>
      </c>
      <c r="D223" s="5" t="s">
        <v>11</v>
      </c>
      <c r="E223" s="4" t="str">
        <f>"陈鑫"</f>
        <v>陈鑫</v>
      </c>
      <c r="F223" s="4" t="str">
        <f>"男"</f>
        <v>男</v>
      </c>
      <c r="G223" s="4" t="str">
        <f t="shared" si="9"/>
        <v>本科</v>
      </c>
      <c r="H223" s="4" t="s">
        <v>30</v>
      </c>
      <c r="I223" s="4"/>
    </row>
    <row r="224" spans="1:9" ht="30" customHeight="1">
      <c r="A224" s="4">
        <v>222</v>
      </c>
      <c r="B224" s="4" t="str">
        <f t="shared" si="11"/>
        <v>E2024020</v>
      </c>
      <c r="C224" s="4" t="s">
        <v>10</v>
      </c>
      <c r="D224" s="5" t="s">
        <v>11</v>
      </c>
      <c r="E224" s="4" t="str">
        <f>"严杰"</f>
        <v>严杰</v>
      </c>
      <c r="F224" s="4" t="str">
        <f>"女"</f>
        <v>女</v>
      </c>
      <c r="G224" s="4" t="str">
        <f t="shared" si="9"/>
        <v>本科</v>
      </c>
      <c r="H224" s="4" t="s">
        <v>30</v>
      </c>
      <c r="I224" s="4"/>
    </row>
    <row r="225" spans="1:9" ht="30" customHeight="1">
      <c r="A225" s="4">
        <v>223</v>
      </c>
      <c r="B225" s="4" t="str">
        <f t="shared" si="11"/>
        <v>E2024020</v>
      </c>
      <c r="C225" s="4" t="s">
        <v>10</v>
      </c>
      <c r="D225" s="5" t="s">
        <v>11</v>
      </c>
      <c r="E225" s="4" t="str">
        <f>"易淼邈"</f>
        <v>易淼邈</v>
      </c>
      <c r="F225" s="4" t="str">
        <f>"女"</f>
        <v>女</v>
      </c>
      <c r="G225" s="4" t="str">
        <f t="shared" si="9"/>
        <v>本科</v>
      </c>
      <c r="H225" s="4" t="s">
        <v>30</v>
      </c>
      <c r="I225" s="4"/>
    </row>
    <row r="226" spans="1:9" ht="30" customHeight="1">
      <c r="A226" s="4">
        <v>224</v>
      </c>
      <c r="B226" s="4" t="str">
        <f t="shared" si="11"/>
        <v>E2024020</v>
      </c>
      <c r="C226" s="4" t="s">
        <v>10</v>
      </c>
      <c r="D226" s="5" t="s">
        <v>11</v>
      </c>
      <c r="E226" s="4" t="str">
        <f>"马靖雨"</f>
        <v>马靖雨</v>
      </c>
      <c r="F226" s="4" t="str">
        <f>"女"</f>
        <v>女</v>
      </c>
      <c r="G226" s="4" t="str">
        <f t="shared" si="9"/>
        <v>本科</v>
      </c>
      <c r="H226" s="4" t="s">
        <v>30</v>
      </c>
      <c r="I226" s="4"/>
    </row>
    <row r="227" spans="1:9" ht="30" customHeight="1">
      <c r="A227" s="4">
        <v>225</v>
      </c>
      <c r="B227" s="4" t="str">
        <f t="shared" si="11"/>
        <v>E2024020</v>
      </c>
      <c r="C227" s="4" t="s">
        <v>10</v>
      </c>
      <c r="D227" s="5" t="s">
        <v>11</v>
      </c>
      <c r="E227" s="4" t="str">
        <f>"谢良莹"</f>
        <v>谢良莹</v>
      </c>
      <c r="F227" s="4" t="str">
        <f>"女"</f>
        <v>女</v>
      </c>
      <c r="G227" s="4" t="str">
        <f t="shared" si="9"/>
        <v>本科</v>
      </c>
      <c r="H227" s="4" t="s">
        <v>30</v>
      </c>
      <c r="I227" s="4"/>
    </row>
    <row r="228" spans="1:9" ht="30" customHeight="1">
      <c r="A228" s="4">
        <v>226</v>
      </c>
      <c r="B228" s="4" t="str">
        <f t="shared" si="11"/>
        <v>E2024020</v>
      </c>
      <c r="C228" s="4" t="s">
        <v>10</v>
      </c>
      <c r="D228" s="5" t="s">
        <v>11</v>
      </c>
      <c r="E228" s="4" t="str">
        <f>"何磊"</f>
        <v>何磊</v>
      </c>
      <c r="F228" s="4" t="str">
        <f>"男"</f>
        <v>男</v>
      </c>
      <c r="G228" s="4" t="str">
        <f t="shared" si="9"/>
        <v>本科</v>
      </c>
      <c r="H228" s="4" t="s">
        <v>30</v>
      </c>
      <c r="I228" s="4"/>
    </row>
    <row r="229" spans="1:9" ht="30" customHeight="1">
      <c r="A229" s="4">
        <v>227</v>
      </c>
      <c r="B229" s="4" t="str">
        <f t="shared" si="11"/>
        <v>E2024020</v>
      </c>
      <c r="C229" s="4" t="s">
        <v>10</v>
      </c>
      <c r="D229" s="5" t="s">
        <v>11</v>
      </c>
      <c r="E229" s="4" t="str">
        <f>"郭媛媛"</f>
        <v>郭媛媛</v>
      </c>
      <c r="F229" s="4" t="str">
        <f>"女"</f>
        <v>女</v>
      </c>
      <c r="G229" s="4" t="str">
        <f t="shared" si="9"/>
        <v>本科</v>
      </c>
      <c r="H229" s="4" t="s">
        <v>30</v>
      </c>
      <c r="I229" s="4"/>
    </row>
    <row r="230" spans="1:9" ht="30" customHeight="1">
      <c r="A230" s="4">
        <v>228</v>
      </c>
      <c r="B230" s="4" t="str">
        <f t="shared" si="11"/>
        <v>E2024020</v>
      </c>
      <c r="C230" s="4" t="s">
        <v>10</v>
      </c>
      <c r="D230" s="5" t="s">
        <v>11</v>
      </c>
      <c r="E230" s="4" t="str">
        <f>"李再福"</f>
        <v>李再福</v>
      </c>
      <c r="F230" s="4" t="str">
        <f>"男"</f>
        <v>男</v>
      </c>
      <c r="G230" s="4" t="str">
        <f t="shared" si="9"/>
        <v>本科</v>
      </c>
      <c r="H230" s="4" t="s">
        <v>30</v>
      </c>
      <c r="I230" s="4"/>
    </row>
    <row r="231" spans="1:9" ht="30" customHeight="1">
      <c r="A231" s="4">
        <v>229</v>
      </c>
      <c r="B231" s="4" t="str">
        <f t="shared" si="11"/>
        <v>E2024020</v>
      </c>
      <c r="C231" s="4" t="s">
        <v>10</v>
      </c>
      <c r="D231" s="5" t="s">
        <v>11</v>
      </c>
      <c r="E231" s="4" t="str">
        <f>"李秋兰"</f>
        <v>李秋兰</v>
      </c>
      <c r="F231" s="4" t="str">
        <f>"女"</f>
        <v>女</v>
      </c>
      <c r="G231" s="4" t="str">
        <f t="shared" si="9"/>
        <v>本科</v>
      </c>
      <c r="H231" s="4" t="s">
        <v>30</v>
      </c>
      <c r="I231" s="4"/>
    </row>
    <row r="232" spans="1:9" ht="30" customHeight="1">
      <c r="A232" s="4">
        <v>230</v>
      </c>
      <c r="B232" s="4" t="str">
        <f t="shared" si="11"/>
        <v>E2024020</v>
      </c>
      <c r="C232" s="4" t="s">
        <v>10</v>
      </c>
      <c r="D232" s="5" t="s">
        <v>11</v>
      </c>
      <c r="E232" s="4" t="str">
        <f>"杨宬浠"</f>
        <v>杨宬浠</v>
      </c>
      <c r="F232" s="4" t="str">
        <f>"男"</f>
        <v>男</v>
      </c>
      <c r="G232" s="4" t="str">
        <f t="shared" si="9"/>
        <v>本科</v>
      </c>
      <c r="H232" s="4" t="s">
        <v>30</v>
      </c>
      <c r="I232" s="4"/>
    </row>
    <row r="233" spans="1:9" ht="30" customHeight="1">
      <c r="A233" s="4">
        <v>231</v>
      </c>
      <c r="B233" s="4" t="str">
        <f t="shared" si="11"/>
        <v>E2024020</v>
      </c>
      <c r="C233" s="4" t="s">
        <v>10</v>
      </c>
      <c r="D233" s="5" t="s">
        <v>11</v>
      </c>
      <c r="E233" s="4" t="str">
        <f>"程莉萍"</f>
        <v>程莉萍</v>
      </c>
      <c r="F233" s="4" t="str">
        <f>"女"</f>
        <v>女</v>
      </c>
      <c r="G233" s="4" t="str">
        <f t="shared" si="9"/>
        <v>本科</v>
      </c>
      <c r="H233" s="4" t="s">
        <v>30</v>
      </c>
      <c r="I233" s="4"/>
    </row>
    <row r="234" spans="1:9" ht="30" customHeight="1">
      <c r="A234" s="4">
        <v>232</v>
      </c>
      <c r="B234" s="4" t="str">
        <f t="shared" si="11"/>
        <v>E2024020</v>
      </c>
      <c r="C234" s="4" t="s">
        <v>10</v>
      </c>
      <c r="D234" s="5" t="s">
        <v>11</v>
      </c>
      <c r="E234" s="4" t="str">
        <f>"张林丰"</f>
        <v>张林丰</v>
      </c>
      <c r="F234" s="4" t="str">
        <f>"男"</f>
        <v>男</v>
      </c>
      <c r="G234" s="4" t="str">
        <f t="shared" si="9"/>
        <v>本科</v>
      </c>
      <c r="H234" s="4" t="s">
        <v>30</v>
      </c>
      <c r="I234" s="4"/>
    </row>
    <row r="235" spans="1:9" ht="30" customHeight="1">
      <c r="A235" s="4">
        <v>233</v>
      </c>
      <c r="B235" s="4" t="str">
        <f t="shared" si="11"/>
        <v>E2024020</v>
      </c>
      <c r="C235" s="4" t="s">
        <v>10</v>
      </c>
      <c r="D235" s="5" t="s">
        <v>11</v>
      </c>
      <c r="E235" s="4" t="str">
        <f>"谭春晖"</f>
        <v>谭春晖</v>
      </c>
      <c r="F235" s="4" t="str">
        <f>"男"</f>
        <v>男</v>
      </c>
      <c r="G235" s="4" t="str">
        <f t="shared" si="9"/>
        <v>本科</v>
      </c>
      <c r="H235" s="4" t="s">
        <v>30</v>
      </c>
      <c r="I235" s="4"/>
    </row>
    <row r="236" spans="1:9" ht="30" customHeight="1">
      <c r="A236" s="4">
        <v>234</v>
      </c>
      <c r="B236" s="4" t="str">
        <f t="shared" si="11"/>
        <v>E2024020</v>
      </c>
      <c r="C236" s="4" t="s">
        <v>10</v>
      </c>
      <c r="D236" s="5" t="s">
        <v>11</v>
      </c>
      <c r="E236" s="4" t="str">
        <f>"肖如敬"</f>
        <v>肖如敬</v>
      </c>
      <c r="F236" s="4" t="str">
        <f>"男"</f>
        <v>男</v>
      </c>
      <c r="G236" s="4" t="str">
        <f t="shared" si="9"/>
        <v>本科</v>
      </c>
      <c r="H236" s="4" t="s">
        <v>30</v>
      </c>
      <c r="I236" s="4"/>
    </row>
    <row r="237" spans="1:9" ht="30" customHeight="1">
      <c r="A237" s="4">
        <v>235</v>
      </c>
      <c r="B237" s="4" t="str">
        <f t="shared" si="11"/>
        <v>E2024020</v>
      </c>
      <c r="C237" s="4" t="s">
        <v>10</v>
      </c>
      <c r="D237" s="5" t="s">
        <v>11</v>
      </c>
      <c r="E237" s="4" t="str">
        <f>"吴宗祎"</f>
        <v>吴宗祎</v>
      </c>
      <c r="F237" s="4" t="str">
        <f>"男"</f>
        <v>男</v>
      </c>
      <c r="G237" s="4" t="str">
        <f t="shared" si="9"/>
        <v>本科</v>
      </c>
      <c r="H237" s="4" t="s">
        <v>30</v>
      </c>
      <c r="I237" s="4"/>
    </row>
    <row r="238" spans="1:9" ht="30" customHeight="1">
      <c r="A238" s="4">
        <v>236</v>
      </c>
      <c r="B238" s="4" t="str">
        <f t="shared" si="11"/>
        <v>E2024020</v>
      </c>
      <c r="C238" s="4" t="s">
        <v>10</v>
      </c>
      <c r="D238" s="5" t="s">
        <v>11</v>
      </c>
      <c r="E238" s="4" t="str">
        <f>"朱婷婷"</f>
        <v>朱婷婷</v>
      </c>
      <c r="F238" s="4" t="str">
        <f>"女"</f>
        <v>女</v>
      </c>
      <c r="G238" s="4" t="str">
        <f t="shared" si="9"/>
        <v>本科</v>
      </c>
      <c r="H238" s="4" t="s">
        <v>30</v>
      </c>
      <c r="I238" s="4"/>
    </row>
    <row r="239" spans="1:9" ht="30" customHeight="1">
      <c r="A239" s="4">
        <v>237</v>
      </c>
      <c r="B239" s="4" t="str">
        <f t="shared" si="11"/>
        <v>E2024020</v>
      </c>
      <c r="C239" s="4" t="s">
        <v>10</v>
      </c>
      <c r="D239" s="5" t="s">
        <v>11</v>
      </c>
      <c r="E239" s="4" t="str">
        <f>"杨蕊莲"</f>
        <v>杨蕊莲</v>
      </c>
      <c r="F239" s="4" t="str">
        <f>"女"</f>
        <v>女</v>
      </c>
      <c r="G239" s="4" t="str">
        <f t="shared" si="9"/>
        <v>本科</v>
      </c>
      <c r="H239" s="4" t="s">
        <v>30</v>
      </c>
      <c r="I239" s="4"/>
    </row>
    <row r="240" spans="1:9" ht="30" customHeight="1">
      <c r="A240" s="4">
        <v>238</v>
      </c>
      <c r="B240" s="4" t="str">
        <f t="shared" si="11"/>
        <v>E2024020</v>
      </c>
      <c r="C240" s="4" t="s">
        <v>10</v>
      </c>
      <c r="D240" s="5" t="s">
        <v>11</v>
      </c>
      <c r="E240" s="4" t="str">
        <f>"刘守晖"</f>
        <v>刘守晖</v>
      </c>
      <c r="F240" s="4" t="str">
        <f>"男"</f>
        <v>男</v>
      </c>
      <c r="G240" s="4" t="str">
        <f t="shared" si="9"/>
        <v>本科</v>
      </c>
      <c r="H240" s="4" t="s">
        <v>30</v>
      </c>
      <c r="I240" s="4"/>
    </row>
    <row r="241" spans="1:9" ht="30" customHeight="1">
      <c r="A241" s="4">
        <v>239</v>
      </c>
      <c r="B241" s="4" t="str">
        <f t="shared" si="11"/>
        <v>E2024020</v>
      </c>
      <c r="C241" s="4" t="s">
        <v>10</v>
      </c>
      <c r="D241" s="5" t="s">
        <v>11</v>
      </c>
      <c r="E241" s="4" t="str">
        <f>"安云堂"</f>
        <v>安云堂</v>
      </c>
      <c r="F241" s="4" t="str">
        <f>"男"</f>
        <v>男</v>
      </c>
      <c r="G241" s="4" t="str">
        <f t="shared" si="9"/>
        <v>本科</v>
      </c>
      <c r="H241" s="4" t="s">
        <v>30</v>
      </c>
      <c r="I241" s="4"/>
    </row>
    <row r="242" spans="1:9" ht="30" customHeight="1">
      <c r="A242" s="4">
        <v>240</v>
      </c>
      <c r="B242" s="4" t="str">
        <f t="shared" si="11"/>
        <v>E2024020</v>
      </c>
      <c r="C242" s="4" t="s">
        <v>10</v>
      </c>
      <c r="D242" s="5" t="s">
        <v>11</v>
      </c>
      <c r="E242" s="4" t="str">
        <f>"郑涛"</f>
        <v>郑涛</v>
      </c>
      <c r="F242" s="4" t="str">
        <f>"男"</f>
        <v>男</v>
      </c>
      <c r="G242" s="4" t="str">
        <f t="shared" si="9"/>
        <v>本科</v>
      </c>
      <c r="H242" s="4" t="s">
        <v>30</v>
      </c>
      <c r="I242" s="4"/>
    </row>
    <row r="243" spans="1:9" ht="30" customHeight="1">
      <c r="A243" s="4">
        <v>241</v>
      </c>
      <c r="B243" s="4" t="str">
        <f t="shared" si="11"/>
        <v>E2024020</v>
      </c>
      <c r="C243" s="4" t="s">
        <v>10</v>
      </c>
      <c r="D243" s="5" t="s">
        <v>11</v>
      </c>
      <c r="E243" s="4" t="str">
        <f>"向鸿晨"</f>
        <v>向鸿晨</v>
      </c>
      <c r="F243" s="4" t="str">
        <f>"女"</f>
        <v>女</v>
      </c>
      <c r="G243" s="4" t="str">
        <f t="shared" si="9"/>
        <v>本科</v>
      </c>
      <c r="H243" s="4" t="s">
        <v>30</v>
      </c>
      <c r="I243" s="4"/>
    </row>
    <row r="244" spans="1:9" ht="30" customHeight="1">
      <c r="A244" s="4">
        <v>242</v>
      </c>
      <c r="B244" s="4" t="str">
        <f t="shared" si="11"/>
        <v>E2024020</v>
      </c>
      <c r="C244" s="4" t="s">
        <v>10</v>
      </c>
      <c r="D244" s="5" t="s">
        <v>11</v>
      </c>
      <c r="E244" s="4" t="str">
        <f>"黄骞"</f>
        <v>黄骞</v>
      </c>
      <c r="F244" s="4" t="str">
        <f>"女"</f>
        <v>女</v>
      </c>
      <c r="G244" s="4" t="str">
        <f t="shared" si="9"/>
        <v>本科</v>
      </c>
      <c r="H244" s="4" t="s">
        <v>30</v>
      </c>
      <c r="I244" s="4"/>
    </row>
    <row r="245" spans="1:9" ht="30" customHeight="1">
      <c r="A245" s="4">
        <v>243</v>
      </c>
      <c r="B245" s="4" t="str">
        <f t="shared" si="11"/>
        <v>E2024020</v>
      </c>
      <c r="C245" s="4" t="s">
        <v>10</v>
      </c>
      <c r="D245" s="5" t="s">
        <v>11</v>
      </c>
      <c r="E245" s="4" t="str">
        <f>"田钊和"</f>
        <v>田钊和</v>
      </c>
      <c r="F245" s="4" t="str">
        <f>"男"</f>
        <v>男</v>
      </c>
      <c r="G245" s="4" t="str">
        <f t="shared" si="9"/>
        <v>本科</v>
      </c>
      <c r="H245" s="4" t="s">
        <v>30</v>
      </c>
      <c r="I245" s="4"/>
    </row>
    <row r="246" spans="1:9" ht="30" customHeight="1">
      <c r="A246" s="4">
        <v>244</v>
      </c>
      <c r="B246" s="4" t="str">
        <f t="shared" si="11"/>
        <v>E2024020</v>
      </c>
      <c r="C246" s="4" t="s">
        <v>10</v>
      </c>
      <c r="D246" s="5" t="s">
        <v>11</v>
      </c>
      <c r="E246" s="4" t="str">
        <f>"张华丽"</f>
        <v>张华丽</v>
      </c>
      <c r="F246" s="4" t="str">
        <f>"女"</f>
        <v>女</v>
      </c>
      <c r="G246" s="4" t="str">
        <f t="shared" si="9"/>
        <v>本科</v>
      </c>
      <c r="H246" s="4" t="s">
        <v>30</v>
      </c>
      <c r="I246" s="4"/>
    </row>
    <row r="247" spans="1:9" ht="30" customHeight="1">
      <c r="A247" s="4">
        <v>245</v>
      </c>
      <c r="B247" s="4" t="str">
        <f t="shared" si="11"/>
        <v>E2024020</v>
      </c>
      <c r="C247" s="4" t="s">
        <v>10</v>
      </c>
      <c r="D247" s="5" t="s">
        <v>11</v>
      </c>
      <c r="E247" s="4" t="str">
        <f>"向雪娇"</f>
        <v>向雪娇</v>
      </c>
      <c r="F247" s="4" t="str">
        <f>"女"</f>
        <v>女</v>
      </c>
      <c r="G247" s="4" t="str">
        <f t="shared" si="9"/>
        <v>本科</v>
      </c>
      <c r="H247" s="4" t="s">
        <v>30</v>
      </c>
      <c r="I247" s="4"/>
    </row>
    <row r="248" spans="1:9" ht="30" customHeight="1">
      <c r="A248" s="4">
        <v>246</v>
      </c>
      <c r="B248" s="4" t="str">
        <f t="shared" si="11"/>
        <v>E2024020</v>
      </c>
      <c r="C248" s="4" t="s">
        <v>10</v>
      </c>
      <c r="D248" s="5" t="s">
        <v>11</v>
      </c>
      <c r="E248" s="4" t="str">
        <f>"张红琴"</f>
        <v>张红琴</v>
      </c>
      <c r="F248" s="4" t="str">
        <f>"女"</f>
        <v>女</v>
      </c>
      <c r="G248" s="4" t="str">
        <f t="shared" si="9"/>
        <v>本科</v>
      </c>
      <c r="H248" s="4" t="s">
        <v>30</v>
      </c>
      <c r="I248" s="4"/>
    </row>
    <row r="249" spans="1:9" ht="30" customHeight="1">
      <c r="A249" s="4">
        <v>247</v>
      </c>
      <c r="B249" s="4" t="str">
        <f t="shared" si="11"/>
        <v>E2024020</v>
      </c>
      <c r="C249" s="4" t="s">
        <v>10</v>
      </c>
      <c r="D249" s="5" t="s">
        <v>11</v>
      </c>
      <c r="E249" s="4" t="str">
        <f>"陈威"</f>
        <v>陈威</v>
      </c>
      <c r="F249" s="4" t="str">
        <f>"男"</f>
        <v>男</v>
      </c>
      <c r="G249" s="4" t="str">
        <f t="shared" si="9"/>
        <v>本科</v>
      </c>
      <c r="H249" s="4" t="s">
        <v>30</v>
      </c>
      <c r="I249" s="4"/>
    </row>
    <row r="250" spans="1:9" ht="30" customHeight="1">
      <c r="A250" s="4">
        <v>248</v>
      </c>
      <c r="B250" s="4" t="str">
        <f t="shared" si="11"/>
        <v>E2024020</v>
      </c>
      <c r="C250" s="4" t="s">
        <v>10</v>
      </c>
      <c r="D250" s="5" t="s">
        <v>11</v>
      </c>
      <c r="E250" s="4" t="str">
        <f>"谭苗苗"</f>
        <v>谭苗苗</v>
      </c>
      <c r="F250" s="4" t="str">
        <f>"女"</f>
        <v>女</v>
      </c>
      <c r="G250" s="4" t="str">
        <f t="shared" si="9"/>
        <v>本科</v>
      </c>
      <c r="H250" s="4" t="s">
        <v>30</v>
      </c>
      <c r="I250" s="4"/>
    </row>
    <row r="251" spans="1:9" ht="30" customHeight="1">
      <c r="A251" s="4">
        <v>249</v>
      </c>
      <c r="B251" s="4" t="str">
        <f t="shared" si="11"/>
        <v>E2024020</v>
      </c>
      <c r="C251" s="4" t="s">
        <v>10</v>
      </c>
      <c r="D251" s="5" t="s">
        <v>11</v>
      </c>
      <c r="E251" s="4" t="str">
        <f>"田凯"</f>
        <v>田凯</v>
      </c>
      <c r="F251" s="4" t="str">
        <f>"男"</f>
        <v>男</v>
      </c>
      <c r="G251" s="4" t="str">
        <f t="shared" si="9"/>
        <v>本科</v>
      </c>
      <c r="H251" s="4" t="s">
        <v>30</v>
      </c>
      <c r="I251" s="4"/>
    </row>
    <row r="252" spans="1:9" ht="30" customHeight="1">
      <c r="A252" s="4">
        <v>250</v>
      </c>
      <c r="B252" s="4" t="str">
        <f t="shared" si="11"/>
        <v>E2024020</v>
      </c>
      <c r="C252" s="4" t="s">
        <v>10</v>
      </c>
      <c r="D252" s="5" t="s">
        <v>11</v>
      </c>
      <c r="E252" s="4" t="str">
        <f>"姚智"</f>
        <v>姚智</v>
      </c>
      <c r="F252" s="4" t="str">
        <f>"男"</f>
        <v>男</v>
      </c>
      <c r="G252" s="4" t="str">
        <f t="shared" si="9"/>
        <v>本科</v>
      </c>
      <c r="H252" s="4" t="s">
        <v>30</v>
      </c>
      <c r="I252" s="4"/>
    </row>
    <row r="253" spans="1:9" ht="30" customHeight="1">
      <c r="A253" s="4">
        <v>251</v>
      </c>
      <c r="B253" s="4" t="str">
        <f t="shared" si="11"/>
        <v>E2024020</v>
      </c>
      <c r="C253" s="4" t="s">
        <v>10</v>
      </c>
      <c r="D253" s="5" t="s">
        <v>11</v>
      </c>
      <c r="E253" s="4" t="str">
        <f>"张莉"</f>
        <v>张莉</v>
      </c>
      <c r="F253" s="4" t="str">
        <f>"女"</f>
        <v>女</v>
      </c>
      <c r="G253" s="4" t="str">
        <f t="shared" si="9"/>
        <v>本科</v>
      </c>
      <c r="H253" s="4" t="s">
        <v>30</v>
      </c>
      <c r="I253" s="4"/>
    </row>
    <row r="254" spans="1:9" ht="30" customHeight="1">
      <c r="A254" s="4">
        <v>252</v>
      </c>
      <c r="B254" s="4" t="str">
        <f t="shared" si="11"/>
        <v>E2024020</v>
      </c>
      <c r="C254" s="4" t="s">
        <v>10</v>
      </c>
      <c r="D254" s="5" t="s">
        <v>11</v>
      </c>
      <c r="E254" s="4" t="str">
        <f>"向睿迪"</f>
        <v>向睿迪</v>
      </c>
      <c r="F254" s="4" t="str">
        <f>"男"</f>
        <v>男</v>
      </c>
      <c r="G254" s="4" t="str">
        <f t="shared" si="9"/>
        <v>本科</v>
      </c>
      <c r="H254" s="4" t="s">
        <v>30</v>
      </c>
      <c r="I254" s="4"/>
    </row>
    <row r="255" spans="1:9" ht="30" customHeight="1">
      <c r="A255" s="4">
        <v>253</v>
      </c>
      <c r="B255" s="4" t="str">
        <f t="shared" si="11"/>
        <v>E2024020</v>
      </c>
      <c r="C255" s="4" t="s">
        <v>10</v>
      </c>
      <c r="D255" s="5" t="s">
        <v>11</v>
      </c>
      <c r="E255" s="4" t="str">
        <f>"易春梅"</f>
        <v>易春梅</v>
      </c>
      <c r="F255" s="4" t="str">
        <f>"女"</f>
        <v>女</v>
      </c>
      <c r="G255" s="4" t="str">
        <f t="shared" si="9"/>
        <v>本科</v>
      </c>
      <c r="H255" s="4" t="s">
        <v>30</v>
      </c>
      <c r="I255" s="4"/>
    </row>
    <row r="256" spans="1:9" ht="30" customHeight="1">
      <c r="A256" s="4">
        <v>254</v>
      </c>
      <c r="B256" s="4" t="str">
        <f t="shared" si="11"/>
        <v>E2024020</v>
      </c>
      <c r="C256" s="4" t="s">
        <v>10</v>
      </c>
      <c r="D256" s="5" t="s">
        <v>11</v>
      </c>
      <c r="E256" s="4" t="str">
        <f>"刘耀飞"</f>
        <v>刘耀飞</v>
      </c>
      <c r="F256" s="4" t="str">
        <f>"男"</f>
        <v>男</v>
      </c>
      <c r="G256" s="4" t="str">
        <f t="shared" si="9"/>
        <v>本科</v>
      </c>
      <c r="H256" s="4" t="s">
        <v>30</v>
      </c>
      <c r="I256" s="4"/>
    </row>
    <row r="257" spans="1:9" ht="30" customHeight="1">
      <c r="A257" s="4">
        <v>255</v>
      </c>
      <c r="B257" s="4" t="str">
        <f t="shared" si="11"/>
        <v>E2024020</v>
      </c>
      <c r="C257" s="4" t="s">
        <v>10</v>
      </c>
      <c r="D257" s="5" t="s">
        <v>11</v>
      </c>
      <c r="E257" s="4" t="str">
        <f>"魏继红"</f>
        <v>魏继红</v>
      </c>
      <c r="F257" s="4" t="str">
        <f>"女"</f>
        <v>女</v>
      </c>
      <c r="G257" s="4" t="str">
        <f t="shared" si="9"/>
        <v>本科</v>
      </c>
      <c r="H257" s="4" t="s">
        <v>30</v>
      </c>
      <c r="I257" s="4"/>
    </row>
    <row r="258" spans="1:9" ht="30" customHeight="1">
      <c r="A258" s="4">
        <v>256</v>
      </c>
      <c r="B258" s="4" t="str">
        <f t="shared" si="11"/>
        <v>E2024020</v>
      </c>
      <c r="C258" s="4" t="s">
        <v>10</v>
      </c>
      <c r="D258" s="5" t="s">
        <v>11</v>
      </c>
      <c r="E258" s="4" t="str">
        <f>"秦国祥"</f>
        <v>秦国祥</v>
      </c>
      <c r="F258" s="4" t="str">
        <f>"男"</f>
        <v>男</v>
      </c>
      <c r="G258" s="4" t="str">
        <f t="shared" si="9"/>
        <v>本科</v>
      </c>
      <c r="H258" s="4" t="s">
        <v>30</v>
      </c>
      <c r="I258" s="4"/>
    </row>
    <row r="259" spans="1:9" ht="30" customHeight="1">
      <c r="A259" s="4">
        <v>257</v>
      </c>
      <c r="B259" s="4" t="str">
        <f t="shared" si="11"/>
        <v>E2024020</v>
      </c>
      <c r="C259" s="4" t="s">
        <v>10</v>
      </c>
      <c r="D259" s="5" t="s">
        <v>11</v>
      </c>
      <c r="E259" s="4" t="str">
        <f>"向彩云"</f>
        <v>向彩云</v>
      </c>
      <c r="F259" s="4" t="str">
        <f>"女"</f>
        <v>女</v>
      </c>
      <c r="G259" s="4" t="str">
        <f t="shared" si="9"/>
        <v>本科</v>
      </c>
      <c r="H259" s="4" t="s">
        <v>30</v>
      </c>
      <c r="I259" s="4"/>
    </row>
    <row r="260" spans="1:9" ht="30" customHeight="1">
      <c r="A260" s="4">
        <v>258</v>
      </c>
      <c r="B260" s="4" t="str">
        <f t="shared" si="11"/>
        <v>E2024020</v>
      </c>
      <c r="C260" s="4" t="s">
        <v>10</v>
      </c>
      <c r="D260" s="5" t="s">
        <v>11</v>
      </c>
      <c r="E260" s="4" t="str">
        <f>"周城"</f>
        <v>周城</v>
      </c>
      <c r="F260" s="4" t="str">
        <f>"女"</f>
        <v>女</v>
      </c>
      <c r="G260" s="4" t="str">
        <f t="shared" si="9"/>
        <v>本科</v>
      </c>
      <c r="H260" s="4" t="s">
        <v>30</v>
      </c>
      <c r="I260" s="4"/>
    </row>
    <row r="261" spans="1:9" ht="30" customHeight="1">
      <c r="A261" s="4">
        <v>259</v>
      </c>
      <c r="B261" s="4" t="str">
        <f t="shared" si="11"/>
        <v>E2024020</v>
      </c>
      <c r="C261" s="4" t="s">
        <v>10</v>
      </c>
      <c r="D261" s="5" t="s">
        <v>11</v>
      </c>
      <c r="E261" s="4" t="str">
        <f>"黄垚"</f>
        <v>黄垚</v>
      </c>
      <c r="F261" s="4" t="str">
        <f>"女"</f>
        <v>女</v>
      </c>
      <c r="G261" s="4" t="str">
        <f t="shared" ref="G261:G324" si="12">"本科"</f>
        <v>本科</v>
      </c>
      <c r="H261" s="4" t="s">
        <v>30</v>
      </c>
      <c r="I261" s="4"/>
    </row>
    <row r="262" spans="1:9" ht="30" customHeight="1">
      <c r="A262" s="4">
        <v>260</v>
      </c>
      <c r="B262" s="4" t="str">
        <f t="shared" si="11"/>
        <v>E2024020</v>
      </c>
      <c r="C262" s="4" t="s">
        <v>10</v>
      </c>
      <c r="D262" s="5" t="s">
        <v>11</v>
      </c>
      <c r="E262" s="4" t="str">
        <f>"冯忠伟"</f>
        <v>冯忠伟</v>
      </c>
      <c r="F262" s="4" t="str">
        <f>"男"</f>
        <v>男</v>
      </c>
      <c r="G262" s="4" t="str">
        <f t="shared" si="12"/>
        <v>本科</v>
      </c>
      <c r="H262" s="4" t="s">
        <v>30</v>
      </c>
      <c r="I262" s="4"/>
    </row>
    <row r="263" spans="1:9" ht="30" customHeight="1">
      <c r="A263" s="4">
        <v>261</v>
      </c>
      <c r="B263" s="4" t="str">
        <f t="shared" si="11"/>
        <v>E2024020</v>
      </c>
      <c r="C263" s="4" t="s">
        <v>10</v>
      </c>
      <c r="D263" s="5" t="s">
        <v>11</v>
      </c>
      <c r="E263" s="4" t="str">
        <f>"陆中华"</f>
        <v>陆中华</v>
      </c>
      <c r="F263" s="4" t="str">
        <f>"男"</f>
        <v>男</v>
      </c>
      <c r="G263" s="4" t="str">
        <f t="shared" si="12"/>
        <v>本科</v>
      </c>
      <c r="H263" s="4" t="s">
        <v>30</v>
      </c>
      <c r="I263" s="4"/>
    </row>
    <row r="264" spans="1:9" ht="30" customHeight="1">
      <c r="A264" s="4">
        <v>262</v>
      </c>
      <c r="B264" s="4" t="str">
        <f t="shared" si="11"/>
        <v>E2024020</v>
      </c>
      <c r="C264" s="4" t="s">
        <v>10</v>
      </c>
      <c r="D264" s="5" t="s">
        <v>11</v>
      </c>
      <c r="E264" s="4" t="str">
        <f>"李煜琦"</f>
        <v>李煜琦</v>
      </c>
      <c r="F264" s="4" t="str">
        <f>"女"</f>
        <v>女</v>
      </c>
      <c r="G264" s="4" t="str">
        <f t="shared" si="12"/>
        <v>本科</v>
      </c>
      <c r="H264" s="4" t="s">
        <v>30</v>
      </c>
      <c r="I264" s="4"/>
    </row>
    <row r="265" spans="1:9" ht="30" customHeight="1">
      <c r="A265" s="4">
        <v>263</v>
      </c>
      <c r="B265" s="4" t="str">
        <f t="shared" si="11"/>
        <v>E2024020</v>
      </c>
      <c r="C265" s="4" t="s">
        <v>10</v>
      </c>
      <c r="D265" s="5" t="s">
        <v>11</v>
      </c>
      <c r="E265" s="4" t="str">
        <f>"黄章喜"</f>
        <v>黄章喜</v>
      </c>
      <c r="F265" s="4" t="str">
        <f>"男"</f>
        <v>男</v>
      </c>
      <c r="G265" s="4" t="str">
        <f t="shared" si="12"/>
        <v>本科</v>
      </c>
      <c r="H265" s="4" t="s">
        <v>30</v>
      </c>
      <c r="I265" s="4"/>
    </row>
    <row r="266" spans="1:9" ht="30" customHeight="1">
      <c r="A266" s="4">
        <v>264</v>
      </c>
      <c r="B266" s="4" t="str">
        <f t="shared" si="11"/>
        <v>E2024020</v>
      </c>
      <c r="C266" s="4" t="s">
        <v>10</v>
      </c>
      <c r="D266" s="5" t="s">
        <v>11</v>
      </c>
      <c r="E266" s="4" t="str">
        <f>"谢立早"</f>
        <v>谢立早</v>
      </c>
      <c r="F266" s="4" t="str">
        <f>"男"</f>
        <v>男</v>
      </c>
      <c r="G266" s="4" t="str">
        <f t="shared" si="12"/>
        <v>本科</v>
      </c>
      <c r="H266" s="4" t="s">
        <v>30</v>
      </c>
      <c r="I266" s="4"/>
    </row>
    <row r="267" spans="1:9" ht="30" customHeight="1">
      <c r="A267" s="4">
        <v>265</v>
      </c>
      <c r="B267" s="4" t="str">
        <f t="shared" si="11"/>
        <v>E2024020</v>
      </c>
      <c r="C267" s="4" t="s">
        <v>10</v>
      </c>
      <c r="D267" s="5" t="s">
        <v>11</v>
      </c>
      <c r="E267" s="4" t="str">
        <f>"陈慧"</f>
        <v>陈慧</v>
      </c>
      <c r="F267" s="4" t="str">
        <f>"女"</f>
        <v>女</v>
      </c>
      <c r="G267" s="4" t="str">
        <f t="shared" si="12"/>
        <v>本科</v>
      </c>
      <c r="H267" s="4" t="s">
        <v>30</v>
      </c>
      <c r="I267" s="4"/>
    </row>
    <row r="268" spans="1:9" ht="30" customHeight="1">
      <c r="A268" s="4">
        <v>266</v>
      </c>
      <c r="B268" s="4" t="str">
        <f t="shared" si="11"/>
        <v>E2024020</v>
      </c>
      <c r="C268" s="4" t="s">
        <v>10</v>
      </c>
      <c r="D268" s="5" t="s">
        <v>11</v>
      </c>
      <c r="E268" s="4" t="str">
        <f>"赵倩"</f>
        <v>赵倩</v>
      </c>
      <c r="F268" s="4" t="str">
        <f>"女"</f>
        <v>女</v>
      </c>
      <c r="G268" s="4" t="str">
        <f t="shared" si="12"/>
        <v>本科</v>
      </c>
      <c r="H268" s="4" t="s">
        <v>30</v>
      </c>
      <c r="I268" s="4"/>
    </row>
    <row r="269" spans="1:9" ht="30" customHeight="1">
      <c r="A269" s="4">
        <v>267</v>
      </c>
      <c r="B269" s="4" t="str">
        <f t="shared" si="11"/>
        <v>E2024020</v>
      </c>
      <c r="C269" s="4" t="s">
        <v>10</v>
      </c>
      <c r="D269" s="5" t="s">
        <v>11</v>
      </c>
      <c r="E269" s="4" t="str">
        <f>"谭俊"</f>
        <v>谭俊</v>
      </c>
      <c r="F269" s="4" t="str">
        <f>"男"</f>
        <v>男</v>
      </c>
      <c r="G269" s="4" t="str">
        <f t="shared" si="12"/>
        <v>本科</v>
      </c>
      <c r="H269" s="4" t="s">
        <v>30</v>
      </c>
      <c r="I269" s="4"/>
    </row>
    <row r="270" spans="1:9" ht="30" customHeight="1">
      <c r="A270" s="4">
        <v>268</v>
      </c>
      <c r="B270" s="4" t="str">
        <f t="shared" si="11"/>
        <v>E2024020</v>
      </c>
      <c r="C270" s="4" t="s">
        <v>10</v>
      </c>
      <c r="D270" s="5" t="s">
        <v>11</v>
      </c>
      <c r="E270" s="4" t="str">
        <f>"刘衍珩"</f>
        <v>刘衍珩</v>
      </c>
      <c r="F270" s="4" t="str">
        <f>"男"</f>
        <v>男</v>
      </c>
      <c r="G270" s="4" t="str">
        <f t="shared" si="12"/>
        <v>本科</v>
      </c>
      <c r="H270" s="4" t="s">
        <v>30</v>
      </c>
      <c r="I270" s="4"/>
    </row>
    <row r="271" spans="1:9" ht="30" customHeight="1">
      <c r="A271" s="4">
        <v>269</v>
      </c>
      <c r="B271" s="4" t="str">
        <f t="shared" si="11"/>
        <v>E2024020</v>
      </c>
      <c r="C271" s="4" t="s">
        <v>10</v>
      </c>
      <c r="D271" s="5" t="s">
        <v>11</v>
      </c>
      <c r="E271" s="4" t="str">
        <f>"向祖龙"</f>
        <v>向祖龙</v>
      </c>
      <c r="F271" s="4" t="str">
        <f>"男"</f>
        <v>男</v>
      </c>
      <c r="G271" s="4" t="str">
        <f t="shared" si="12"/>
        <v>本科</v>
      </c>
      <c r="H271" s="4" t="s">
        <v>30</v>
      </c>
      <c r="I271" s="4"/>
    </row>
    <row r="272" spans="1:9" ht="30" customHeight="1">
      <c r="A272" s="4">
        <v>270</v>
      </c>
      <c r="B272" s="4" t="str">
        <f t="shared" si="11"/>
        <v>E2024020</v>
      </c>
      <c r="C272" s="4" t="s">
        <v>10</v>
      </c>
      <c r="D272" s="5" t="s">
        <v>11</v>
      </c>
      <c r="E272" s="4" t="str">
        <f>"刘娟"</f>
        <v>刘娟</v>
      </c>
      <c r="F272" s="4" t="str">
        <f>"女"</f>
        <v>女</v>
      </c>
      <c r="G272" s="4" t="str">
        <f t="shared" si="12"/>
        <v>本科</v>
      </c>
      <c r="H272" s="4" t="s">
        <v>30</v>
      </c>
      <c r="I272" s="4"/>
    </row>
    <row r="273" spans="1:9" ht="30" customHeight="1">
      <c r="A273" s="4">
        <v>271</v>
      </c>
      <c r="B273" s="4" t="str">
        <f t="shared" si="11"/>
        <v>E2024020</v>
      </c>
      <c r="C273" s="4" t="s">
        <v>10</v>
      </c>
      <c r="D273" s="5" t="s">
        <v>11</v>
      </c>
      <c r="E273" s="4" t="str">
        <f>"艾智灵"</f>
        <v>艾智灵</v>
      </c>
      <c r="F273" s="4" t="str">
        <f>"女"</f>
        <v>女</v>
      </c>
      <c r="G273" s="4" t="str">
        <f t="shared" si="12"/>
        <v>本科</v>
      </c>
      <c r="H273" s="4" t="s">
        <v>30</v>
      </c>
      <c r="I273" s="4"/>
    </row>
    <row r="274" spans="1:9" ht="30" customHeight="1">
      <c r="A274" s="4">
        <v>272</v>
      </c>
      <c r="B274" s="4" t="str">
        <f t="shared" si="11"/>
        <v>E2024020</v>
      </c>
      <c r="C274" s="4" t="s">
        <v>10</v>
      </c>
      <c r="D274" s="5" t="s">
        <v>11</v>
      </c>
      <c r="E274" s="4" t="str">
        <f>"侯琼"</f>
        <v>侯琼</v>
      </c>
      <c r="F274" s="4" t="str">
        <f>"女"</f>
        <v>女</v>
      </c>
      <c r="G274" s="4" t="str">
        <f t="shared" si="12"/>
        <v>本科</v>
      </c>
      <c r="H274" s="4" t="s">
        <v>30</v>
      </c>
      <c r="I274" s="4"/>
    </row>
    <row r="275" spans="1:9" ht="30" customHeight="1">
      <c r="A275" s="4">
        <v>273</v>
      </c>
      <c r="B275" s="4" t="str">
        <f t="shared" si="11"/>
        <v>E2024020</v>
      </c>
      <c r="C275" s="4" t="s">
        <v>10</v>
      </c>
      <c r="D275" s="5" t="s">
        <v>11</v>
      </c>
      <c r="E275" s="4" t="str">
        <f>"向东 "</f>
        <v xml:space="preserve">向东 </v>
      </c>
      <c r="F275" s="4" t="str">
        <f>"女"</f>
        <v>女</v>
      </c>
      <c r="G275" s="4" t="str">
        <f t="shared" si="12"/>
        <v>本科</v>
      </c>
      <c r="H275" s="4" t="s">
        <v>30</v>
      </c>
      <c r="I275" s="4"/>
    </row>
    <row r="276" spans="1:9" ht="30" customHeight="1">
      <c r="A276" s="4">
        <v>274</v>
      </c>
      <c r="B276" s="4" t="str">
        <f t="shared" si="11"/>
        <v>E2024020</v>
      </c>
      <c r="C276" s="4" t="s">
        <v>10</v>
      </c>
      <c r="D276" s="5" t="s">
        <v>11</v>
      </c>
      <c r="E276" s="4" t="str">
        <f>"陈萍"</f>
        <v>陈萍</v>
      </c>
      <c r="F276" s="4" t="str">
        <f>"女"</f>
        <v>女</v>
      </c>
      <c r="G276" s="4" t="str">
        <f t="shared" si="12"/>
        <v>本科</v>
      </c>
      <c r="H276" s="4" t="s">
        <v>30</v>
      </c>
      <c r="I276" s="4"/>
    </row>
    <row r="277" spans="1:9" ht="30" customHeight="1">
      <c r="A277" s="4">
        <v>275</v>
      </c>
      <c r="B277" s="4" t="str">
        <f t="shared" si="11"/>
        <v>E2024020</v>
      </c>
      <c r="C277" s="4" t="s">
        <v>10</v>
      </c>
      <c r="D277" s="5" t="s">
        <v>11</v>
      </c>
      <c r="E277" s="4" t="str">
        <f>"杜星"</f>
        <v>杜星</v>
      </c>
      <c r="F277" s="4" t="str">
        <f>"男"</f>
        <v>男</v>
      </c>
      <c r="G277" s="4" t="str">
        <f t="shared" si="12"/>
        <v>本科</v>
      </c>
      <c r="H277" s="4" t="s">
        <v>30</v>
      </c>
      <c r="I277" s="4"/>
    </row>
    <row r="278" spans="1:9" ht="30" customHeight="1">
      <c r="A278" s="4">
        <v>276</v>
      </c>
      <c r="B278" s="4" t="str">
        <f t="shared" si="11"/>
        <v>E2024020</v>
      </c>
      <c r="C278" s="4" t="s">
        <v>10</v>
      </c>
      <c r="D278" s="5" t="s">
        <v>11</v>
      </c>
      <c r="E278" s="4" t="str">
        <f>"陈敏"</f>
        <v>陈敏</v>
      </c>
      <c r="F278" s="4" t="str">
        <f>"女"</f>
        <v>女</v>
      </c>
      <c r="G278" s="4" t="str">
        <f t="shared" si="12"/>
        <v>本科</v>
      </c>
      <c r="H278" s="4" t="s">
        <v>30</v>
      </c>
      <c r="I278" s="4"/>
    </row>
    <row r="279" spans="1:9" ht="30" customHeight="1">
      <c r="A279" s="4">
        <v>277</v>
      </c>
      <c r="B279" s="4" t="str">
        <f t="shared" si="11"/>
        <v>E2024020</v>
      </c>
      <c r="C279" s="4" t="s">
        <v>10</v>
      </c>
      <c r="D279" s="5" t="s">
        <v>11</v>
      </c>
      <c r="E279" s="4" t="str">
        <f>"邓贵鑫"</f>
        <v>邓贵鑫</v>
      </c>
      <c r="F279" s="4" t="str">
        <f>"男"</f>
        <v>男</v>
      </c>
      <c r="G279" s="4" t="str">
        <f t="shared" si="12"/>
        <v>本科</v>
      </c>
      <c r="H279" s="4" t="s">
        <v>30</v>
      </c>
      <c r="I279" s="4"/>
    </row>
    <row r="280" spans="1:9" ht="30" customHeight="1">
      <c r="A280" s="4">
        <v>278</v>
      </c>
      <c r="B280" s="4" t="str">
        <f t="shared" si="11"/>
        <v>E2024020</v>
      </c>
      <c r="C280" s="4" t="s">
        <v>10</v>
      </c>
      <c r="D280" s="5" t="s">
        <v>11</v>
      </c>
      <c r="E280" s="4" t="str">
        <f>"梁灵芝"</f>
        <v>梁灵芝</v>
      </c>
      <c r="F280" s="4" t="str">
        <f>"女"</f>
        <v>女</v>
      </c>
      <c r="G280" s="4" t="str">
        <f t="shared" si="12"/>
        <v>本科</v>
      </c>
      <c r="H280" s="4" t="s">
        <v>30</v>
      </c>
      <c r="I280" s="4"/>
    </row>
    <row r="281" spans="1:9" ht="30" customHeight="1">
      <c r="A281" s="4">
        <v>279</v>
      </c>
      <c r="B281" s="4" t="str">
        <f t="shared" si="11"/>
        <v>E2024020</v>
      </c>
      <c r="C281" s="4" t="s">
        <v>10</v>
      </c>
      <c r="D281" s="5" t="s">
        <v>11</v>
      </c>
      <c r="E281" s="4" t="str">
        <f>"肖璐"</f>
        <v>肖璐</v>
      </c>
      <c r="F281" s="4" t="str">
        <f>"男"</f>
        <v>男</v>
      </c>
      <c r="G281" s="4" t="str">
        <f t="shared" si="12"/>
        <v>本科</v>
      </c>
      <c r="H281" s="4" t="s">
        <v>30</v>
      </c>
      <c r="I281" s="4"/>
    </row>
    <row r="282" spans="1:9" ht="30" customHeight="1">
      <c r="A282" s="4">
        <v>280</v>
      </c>
      <c r="B282" s="4" t="str">
        <f t="shared" si="11"/>
        <v>E2024020</v>
      </c>
      <c r="C282" s="4" t="s">
        <v>10</v>
      </c>
      <c r="D282" s="5" t="s">
        <v>11</v>
      </c>
      <c r="E282" s="4" t="str">
        <f>"周晓霖"</f>
        <v>周晓霖</v>
      </c>
      <c r="F282" s="4" t="str">
        <f>"女"</f>
        <v>女</v>
      </c>
      <c r="G282" s="4" t="str">
        <f t="shared" si="12"/>
        <v>本科</v>
      </c>
      <c r="H282" s="4" t="s">
        <v>30</v>
      </c>
      <c r="I282" s="4"/>
    </row>
    <row r="283" spans="1:9" ht="30" customHeight="1">
      <c r="A283" s="4">
        <v>281</v>
      </c>
      <c r="B283" s="4" t="str">
        <f t="shared" si="11"/>
        <v>E2024020</v>
      </c>
      <c r="C283" s="4" t="s">
        <v>10</v>
      </c>
      <c r="D283" s="5" t="s">
        <v>11</v>
      </c>
      <c r="E283" s="4" t="str">
        <f>"李天君"</f>
        <v>李天君</v>
      </c>
      <c r="F283" s="4" t="str">
        <f>"男"</f>
        <v>男</v>
      </c>
      <c r="G283" s="4" t="str">
        <f t="shared" si="12"/>
        <v>本科</v>
      </c>
      <c r="H283" s="4" t="s">
        <v>30</v>
      </c>
      <c r="I283" s="4"/>
    </row>
    <row r="284" spans="1:9" ht="30" customHeight="1">
      <c r="A284" s="4">
        <v>282</v>
      </c>
      <c r="B284" s="4" t="str">
        <f t="shared" si="11"/>
        <v>E2024020</v>
      </c>
      <c r="C284" s="4" t="s">
        <v>10</v>
      </c>
      <c r="D284" s="5" t="s">
        <v>11</v>
      </c>
      <c r="E284" s="4" t="str">
        <f>"许若璇"</f>
        <v>许若璇</v>
      </c>
      <c r="F284" s="4" t="str">
        <f>"女"</f>
        <v>女</v>
      </c>
      <c r="G284" s="4" t="str">
        <f t="shared" si="12"/>
        <v>本科</v>
      </c>
      <c r="H284" s="4" t="s">
        <v>30</v>
      </c>
      <c r="I284" s="4"/>
    </row>
    <row r="285" spans="1:9" ht="30" customHeight="1">
      <c r="A285" s="4">
        <v>283</v>
      </c>
      <c r="B285" s="4" t="str">
        <f t="shared" si="11"/>
        <v>E2024020</v>
      </c>
      <c r="C285" s="4" t="s">
        <v>10</v>
      </c>
      <c r="D285" s="5" t="s">
        <v>11</v>
      </c>
      <c r="E285" s="4" t="str">
        <f>"卢正红"</f>
        <v>卢正红</v>
      </c>
      <c r="F285" s="4" t="str">
        <f>"女"</f>
        <v>女</v>
      </c>
      <c r="G285" s="4" t="str">
        <f t="shared" si="12"/>
        <v>本科</v>
      </c>
      <c r="H285" s="4" t="s">
        <v>30</v>
      </c>
      <c r="I285" s="4"/>
    </row>
    <row r="286" spans="1:9" ht="30" customHeight="1">
      <c r="A286" s="4">
        <v>284</v>
      </c>
      <c r="B286" s="4" t="str">
        <f t="shared" si="11"/>
        <v>E2024020</v>
      </c>
      <c r="C286" s="4" t="s">
        <v>10</v>
      </c>
      <c r="D286" s="5" t="s">
        <v>11</v>
      </c>
      <c r="E286" s="4" t="str">
        <f>"邹昕羽"</f>
        <v>邹昕羽</v>
      </c>
      <c r="F286" s="4" t="str">
        <f>"女"</f>
        <v>女</v>
      </c>
      <c r="G286" s="4" t="str">
        <f t="shared" si="12"/>
        <v>本科</v>
      </c>
      <c r="H286" s="4" t="s">
        <v>30</v>
      </c>
      <c r="I286" s="4"/>
    </row>
    <row r="287" spans="1:9" ht="30" customHeight="1">
      <c r="A287" s="4">
        <v>285</v>
      </c>
      <c r="B287" s="4" t="str">
        <f t="shared" ref="B287:B350" si="13">"E2024020"</f>
        <v>E2024020</v>
      </c>
      <c r="C287" s="4" t="s">
        <v>10</v>
      </c>
      <c r="D287" s="5" t="s">
        <v>11</v>
      </c>
      <c r="E287" s="4" t="str">
        <f>"刘澳"</f>
        <v>刘澳</v>
      </c>
      <c r="F287" s="4" t="str">
        <f>"男"</f>
        <v>男</v>
      </c>
      <c r="G287" s="4" t="str">
        <f t="shared" si="12"/>
        <v>本科</v>
      </c>
      <c r="H287" s="4" t="s">
        <v>30</v>
      </c>
      <c r="I287" s="4"/>
    </row>
    <row r="288" spans="1:9" ht="30" customHeight="1">
      <c r="A288" s="4">
        <v>286</v>
      </c>
      <c r="B288" s="4" t="str">
        <f t="shared" si="13"/>
        <v>E2024020</v>
      </c>
      <c r="C288" s="4" t="s">
        <v>10</v>
      </c>
      <c r="D288" s="5" t="s">
        <v>11</v>
      </c>
      <c r="E288" s="4" t="str">
        <f>"袁廷中"</f>
        <v>袁廷中</v>
      </c>
      <c r="F288" s="4" t="str">
        <f>"男"</f>
        <v>男</v>
      </c>
      <c r="G288" s="4" t="str">
        <f t="shared" si="12"/>
        <v>本科</v>
      </c>
      <c r="H288" s="4" t="s">
        <v>30</v>
      </c>
      <c r="I288" s="4"/>
    </row>
    <row r="289" spans="1:9" ht="30" customHeight="1">
      <c r="A289" s="4">
        <v>287</v>
      </c>
      <c r="B289" s="4" t="str">
        <f t="shared" si="13"/>
        <v>E2024020</v>
      </c>
      <c r="C289" s="4" t="s">
        <v>10</v>
      </c>
      <c r="D289" s="5" t="s">
        <v>11</v>
      </c>
      <c r="E289" s="4" t="str">
        <f>"杨思琪"</f>
        <v>杨思琪</v>
      </c>
      <c r="F289" s="4" t="str">
        <f>"女"</f>
        <v>女</v>
      </c>
      <c r="G289" s="4" t="str">
        <f t="shared" si="12"/>
        <v>本科</v>
      </c>
      <c r="H289" s="4" t="s">
        <v>30</v>
      </c>
      <c r="I289" s="4"/>
    </row>
    <row r="290" spans="1:9" ht="30" customHeight="1">
      <c r="A290" s="4">
        <v>288</v>
      </c>
      <c r="B290" s="4" t="str">
        <f t="shared" si="13"/>
        <v>E2024020</v>
      </c>
      <c r="C290" s="4" t="s">
        <v>10</v>
      </c>
      <c r="D290" s="5" t="s">
        <v>11</v>
      </c>
      <c r="E290" s="4" t="str">
        <f>"谭丽"</f>
        <v>谭丽</v>
      </c>
      <c r="F290" s="4" t="str">
        <f>"女"</f>
        <v>女</v>
      </c>
      <c r="G290" s="4" t="str">
        <f t="shared" si="12"/>
        <v>本科</v>
      </c>
      <c r="H290" s="4" t="s">
        <v>30</v>
      </c>
      <c r="I290" s="4"/>
    </row>
    <row r="291" spans="1:9" ht="30" customHeight="1">
      <c r="A291" s="4">
        <v>289</v>
      </c>
      <c r="B291" s="4" t="str">
        <f t="shared" si="13"/>
        <v>E2024020</v>
      </c>
      <c r="C291" s="4" t="s">
        <v>10</v>
      </c>
      <c r="D291" s="5" t="s">
        <v>11</v>
      </c>
      <c r="E291" s="4" t="str">
        <f>"牟雄鑫"</f>
        <v>牟雄鑫</v>
      </c>
      <c r="F291" s="4" t="str">
        <f>"男"</f>
        <v>男</v>
      </c>
      <c r="G291" s="4" t="str">
        <f t="shared" si="12"/>
        <v>本科</v>
      </c>
      <c r="H291" s="4" t="s">
        <v>30</v>
      </c>
      <c r="I291" s="4"/>
    </row>
    <row r="292" spans="1:9" ht="30" customHeight="1">
      <c r="A292" s="4">
        <v>290</v>
      </c>
      <c r="B292" s="4" t="str">
        <f t="shared" si="13"/>
        <v>E2024020</v>
      </c>
      <c r="C292" s="4" t="s">
        <v>10</v>
      </c>
      <c r="D292" s="5" t="s">
        <v>11</v>
      </c>
      <c r="E292" s="4" t="str">
        <f>"赵恬湉"</f>
        <v>赵恬湉</v>
      </c>
      <c r="F292" s="4" t="str">
        <f t="shared" ref="F292:F297" si="14">"女"</f>
        <v>女</v>
      </c>
      <c r="G292" s="4" t="str">
        <f t="shared" si="12"/>
        <v>本科</v>
      </c>
      <c r="H292" s="4" t="s">
        <v>30</v>
      </c>
      <c r="I292" s="4"/>
    </row>
    <row r="293" spans="1:9" ht="30" customHeight="1">
      <c r="A293" s="4">
        <v>291</v>
      </c>
      <c r="B293" s="4" t="str">
        <f t="shared" si="13"/>
        <v>E2024020</v>
      </c>
      <c r="C293" s="4" t="s">
        <v>10</v>
      </c>
      <c r="D293" s="5" t="s">
        <v>11</v>
      </c>
      <c r="E293" s="4" t="str">
        <f>"张桂林"</f>
        <v>张桂林</v>
      </c>
      <c r="F293" s="4" t="str">
        <f t="shared" si="14"/>
        <v>女</v>
      </c>
      <c r="G293" s="4" t="str">
        <f t="shared" si="12"/>
        <v>本科</v>
      </c>
      <c r="H293" s="4" t="s">
        <v>30</v>
      </c>
      <c r="I293" s="4"/>
    </row>
    <row r="294" spans="1:9" ht="30" customHeight="1">
      <c r="A294" s="4">
        <v>292</v>
      </c>
      <c r="B294" s="4" t="str">
        <f t="shared" si="13"/>
        <v>E2024020</v>
      </c>
      <c r="C294" s="4" t="s">
        <v>10</v>
      </c>
      <c r="D294" s="5" t="s">
        <v>11</v>
      </c>
      <c r="E294" s="4" t="str">
        <f>"汪敏"</f>
        <v>汪敏</v>
      </c>
      <c r="F294" s="4" t="str">
        <f t="shared" si="14"/>
        <v>女</v>
      </c>
      <c r="G294" s="4" t="str">
        <f t="shared" si="12"/>
        <v>本科</v>
      </c>
      <c r="H294" s="4" t="s">
        <v>30</v>
      </c>
      <c r="I294" s="4"/>
    </row>
    <row r="295" spans="1:9" ht="30" customHeight="1">
      <c r="A295" s="4">
        <v>293</v>
      </c>
      <c r="B295" s="4" t="str">
        <f t="shared" si="13"/>
        <v>E2024020</v>
      </c>
      <c r="C295" s="4" t="s">
        <v>10</v>
      </c>
      <c r="D295" s="5" t="s">
        <v>11</v>
      </c>
      <c r="E295" s="4" t="str">
        <f>"聂莹"</f>
        <v>聂莹</v>
      </c>
      <c r="F295" s="4" t="str">
        <f t="shared" si="14"/>
        <v>女</v>
      </c>
      <c r="G295" s="4" t="str">
        <f t="shared" si="12"/>
        <v>本科</v>
      </c>
      <c r="H295" s="4" t="s">
        <v>30</v>
      </c>
      <c r="I295" s="4"/>
    </row>
    <row r="296" spans="1:9" ht="30" customHeight="1">
      <c r="A296" s="4">
        <v>294</v>
      </c>
      <c r="B296" s="4" t="str">
        <f t="shared" si="13"/>
        <v>E2024020</v>
      </c>
      <c r="C296" s="4" t="s">
        <v>10</v>
      </c>
      <c r="D296" s="5" t="s">
        <v>11</v>
      </c>
      <c r="E296" s="4" t="str">
        <f>"严力新"</f>
        <v>严力新</v>
      </c>
      <c r="F296" s="4" t="str">
        <f t="shared" si="14"/>
        <v>女</v>
      </c>
      <c r="G296" s="4" t="str">
        <f t="shared" si="12"/>
        <v>本科</v>
      </c>
      <c r="H296" s="4" t="s">
        <v>30</v>
      </c>
      <c r="I296" s="4"/>
    </row>
    <row r="297" spans="1:9" ht="30" customHeight="1">
      <c r="A297" s="4">
        <v>295</v>
      </c>
      <c r="B297" s="4" t="str">
        <f t="shared" si="13"/>
        <v>E2024020</v>
      </c>
      <c r="C297" s="4" t="s">
        <v>10</v>
      </c>
      <c r="D297" s="5" t="s">
        <v>11</v>
      </c>
      <c r="E297" s="4" t="str">
        <f>"向敏"</f>
        <v>向敏</v>
      </c>
      <c r="F297" s="4" t="str">
        <f t="shared" si="14"/>
        <v>女</v>
      </c>
      <c r="G297" s="4" t="str">
        <f t="shared" si="12"/>
        <v>本科</v>
      </c>
      <c r="H297" s="4" t="s">
        <v>30</v>
      </c>
      <c r="I297" s="4"/>
    </row>
    <row r="298" spans="1:9" ht="30" customHeight="1">
      <c r="A298" s="4">
        <v>296</v>
      </c>
      <c r="B298" s="4" t="str">
        <f t="shared" si="13"/>
        <v>E2024020</v>
      </c>
      <c r="C298" s="4" t="s">
        <v>10</v>
      </c>
      <c r="D298" s="5" t="s">
        <v>11</v>
      </c>
      <c r="E298" s="4" t="str">
        <f>"林国庆"</f>
        <v>林国庆</v>
      </c>
      <c r="F298" s="4" t="str">
        <f>"男"</f>
        <v>男</v>
      </c>
      <c r="G298" s="4" t="str">
        <f t="shared" si="12"/>
        <v>本科</v>
      </c>
      <c r="H298" s="4" t="s">
        <v>30</v>
      </c>
      <c r="I298" s="4"/>
    </row>
    <row r="299" spans="1:9" ht="30" customHeight="1">
      <c r="A299" s="4">
        <v>297</v>
      </c>
      <c r="B299" s="4" t="str">
        <f t="shared" si="13"/>
        <v>E2024020</v>
      </c>
      <c r="C299" s="4" t="s">
        <v>10</v>
      </c>
      <c r="D299" s="5" t="s">
        <v>11</v>
      </c>
      <c r="E299" s="4" t="str">
        <f>"赵然"</f>
        <v>赵然</v>
      </c>
      <c r="F299" s="4" t="str">
        <f>"女"</f>
        <v>女</v>
      </c>
      <c r="G299" s="4" t="str">
        <f t="shared" si="12"/>
        <v>本科</v>
      </c>
      <c r="H299" s="4" t="s">
        <v>30</v>
      </c>
      <c r="I299" s="4"/>
    </row>
    <row r="300" spans="1:9" ht="30" customHeight="1">
      <c r="A300" s="4">
        <v>298</v>
      </c>
      <c r="B300" s="4" t="str">
        <f t="shared" si="13"/>
        <v>E2024020</v>
      </c>
      <c r="C300" s="4" t="s">
        <v>10</v>
      </c>
      <c r="D300" s="5" t="s">
        <v>11</v>
      </c>
      <c r="E300" s="4" t="str">
        <f>"王宏蔚"</f>
        <v>王宏蔚</v>
      </c>
      <c r="F300" s="4" t="str">
        <f>"男"</f>
        <v>男</v>
      </c>
      <c r="G300" s="4" t="str">
        <f t="shared" si="12"/>
        <v>本科</v>
      </c>
      <c r="H300" s="4" t="s">
        <v>30</v>
      </c>
      <c r="I300" s="4"/>
    </row>
    <row r="301" spans="1:9" ht="30" customHeight="1">
      <c r="A301" s="4">
        <v>299</v>
      </c>
      <c r="B301" s="4" t="str">
        <f t="shared" si="13"/>
        <v>E2024020</v>
      </c>
      <c r="C301" s="4" t="s">
        <v>10</v>
      </c>
      <c r="D301" s="5" t="s">
        <v>11</v>
      </c>
      <c r="E301" s="4" t="str">
        <f>"潘学陇"</f>
        <v>潘学陇</v>
      </c>
      <c r="F301" s="4" t="str">
        <f>"男"</f>
        <v>男</v>
      </c>
      <c r="G301" s="4" t="str">
        <f t="shared" si="12"/>
        <v>本科</v>
      </c>
      <c r="H301" s="4" t="s">
        <v>30</v>
      </c>
      <c r="I301" s="4"/>
    </row>
    <row r="302" spans="1:9" ht="30" customHeight="1">
      <c r="A302" s="4">
        <v>300</v>
      </c>
      <c r="B302" s="4" t="str">
        <f t="shared" si="13"/>
        <v>E2024020</v>
      </c>
      <c r="C302" s="4" t="s">
        <v>10</v>
      </c>
      <c r="D302" s="5" t="s">
        <v>11</v>
      </c>
      <c r="E302" s="4" t="str">
        <f>"蒋渊玉"</f>
        <v>蒋渊玉</v>
      </c>
      <c r="F302" s="4" t="str">
        <f>"女"</f>
        <v>女</v>
      </c>
      <c r="G302" s="4" t="str">
        <f t="shared" si="12"/>
        <v>本科</v>
      </c>
      <c r="H302" s="4" t="s">
        <v>30</v>
      </c>
      <c r="I302" s="4"/>
    </row>
    <row r="303" spans="1:9" ht="30" customHeight="1">
      <c r="A303" s="4">
        <v>301</v>
      </c>
      <c r="B303" s="4" t="str">
        <f t="shared" si="13"/>
        <v>E2024020</v>
      </c>
      <c r="C303" s="4" t="s">
        <v>10</v>
      </c>
      <c r="D303" s="5" t="s">
        <v>11</v>
      </c>
      <c r="E303" s="4" t="str">
        <f>"曹蕾"</f>
        <v>曹蕾</v>
      </c>
      <c r="F303" s="4" t="str">
        <f>"女"</f>
        <v>女</v>
      </c>
      <c r="G303" s="4" t="str">
        <f t="shared" si="12"/>
        <v>本科</v>
      </c>
      <c r="H303" s="4" t="s">
        <v>30</v>
      </c>
      <c r="I303" s="4"/>
    </row>
    <row r="304" spans="1:9" ht="30" customHeight="1">
      <c r="A304" s="4">
        <v>302</v>
      </c>
      <c r="B304" s="4" t="str">
        <f t="shared" si="13"/>
        <v>E2024020</v>
      </c>
      <c r="C304" s="4" t="s">
        <v>10</v>
      </c>
      <c r="D304" s="5" t="s">
        <v>11</v>
      </c>
      <c r="E304" s="4" t="str">
        <f>"覃遵晴"</f>
        <v>覃遵晴</v>
      </c>
      <c r="F304" s="4" t="str">
        <f>"女"</f>
        <v>女</v>
      </c>
      <c r="G304" s="4" t="str">
        <f t="shared" si="12"/>
        <v>本科</v>
      </c>
      <c r="H304" s="4" t="s">
        <v>30</v>
      </c>
      <c r="I304" s="4"/>
    </row>
    <row r="305" spans="1:9" ht="30" customHeight="1">
      <c r="A305" s="4">
        <v>303</v>
      </c>
      <c r="B305" s="4" t="str">
        <f t="shared" si="13"/>
        <v>E2024020</v>
      </c>
      <c r="C305" s="4" t="s">
        <v>10</v>
      </c>
      <c r="D305" s="5" t="s">
        <v>11</v>
      </c>
      <c r="E305" s="4" t="str">
        <f>"杜一飞"</f>
        <v>杜一飞</v>
      </c>
      <c r="F305" s="4" t="str">
        <f>"男"</f>
        <v>男</v>
      </c>
      <c r="G305" s="4" t="str">
        <f t="shared" si="12"/>
        <v>本科</v>
      </c>
      <c r="H305" s="4" t="s">
        <v>30</v>
      </c>
      <c r="I305" s="4"/>
    </row>
    <row r="306" spans="1:9" ht="30" customHeight="1">
      <c r="A306" s="4">
        <v>304</v>
      </c>
      <c r="B306" s="4" t="str">
        <f t="shared" si="13"/>
        <v>E2024020</v>
      </c>
      <c r="C306" s="4" t="s">
        <v>10</v>
      </c>
      <c r="D306" s="5" t="s">
        <v>11</v>
      </c>
      <c r="E306" s="4" t="str">
        <f>"黄炎"</f>
        <v>黄炎</v>
      </c>
      <c r="F306" s="4" t="str">
        <f>"男"</f>
        <v>男</v>
      </c>
      <c r="G306" s="4" t="str">
        <f t="shared" si="12"/>
        <v>本科</v>
      </c>
      <c r="H306" s="4" t="s">
        <v>30</v>
      </c>
      <c r="I306" s="4"/>
    </row>
    <row r="307" spans="1:9" ht="30" customHeight="1">
      <c r="A307" s="4">
        <v>305</v>
      </c>
      <c r="B307" s="4" t="str">
        <f t="shared" si="13"/>
        <v>E2024020</v>
      </c>
      <c r="C307" s="4" t="s">
        <v>10</v>
      </c>
      <c r="D307" s="5" t="s">
        <v>11</v>
      </c>
      <c r="E307" s="4" t="str">
        <f>"张婷"</f>
        <v>张婷</v>
      </c>
      <c r="F307" s="4" t="str">
        <f>"女"</f>
        <v>女</v>
      </c>
      <c r="G307" s="4" t="str">
        <f t="shared" si="12"/>
        <v>本科</v>
      </c>
      <c r="H307" s="4" t="s">
        <v>30</v>
      </c>
      <c r="I307" s="4"/>
    </row>
    <row r="308" spans="1:9" ht="30" customHeight="1">
      <c r="A308" s="4">
        <v>306</v>
      </c>
      <c r="B308" s="4" t="str">
        <f t="shared" si="13"/>
        <v>E2024020</v>
      </c>
      <c r="C308" s="4" t="s">
        <v>10</v>
      </c>
      <c r="D308" s="5" t="s">
        <v>11</v>
      </c>
      <c r="E308" s="4" t="str">
        <f>"李烜"</f>
        <v>李烜</v>
      </c>
      <c r="F308" s="4" t="str">
        <f>"女"</f>
        <v>女</v>
      </c>
      <c r="G308" s="4" t="str">
        <f t="shared" si="12"/>
        <v>本科</v>
      </c>
      <c r="H308" s="4" t="s">
        <v>30</v>
      </c>
      <c r="I308" s="4"/>
    </row>
    <row r="309" spans="1:9" ht="30" customHeight="1">
      <c r="A309" s="4">
        <v>307</v>
      </c>
      <c r="B309" s="4" t="str">
        <f t="shared" si="13"/>
        <v>E2024020</v>
      </c>
      <c r="C309" s="4" t="s">
        <v>10</v>
      </c>
      <c r="D309" s="5" t="s">
        <v>11</v>
      </c>
      <c r="E309" s="4" t="str">
        <f>"覃云明"</f>
        <v>覃云明</v>
      </c>
      <c r="F309" s="4" t="str">
        <f>"女"</f>
        <v>女</v>
      </c>
      <c r="G309" s="4" t="str">
        <f t="shared" si="12"/>
        <v>本科</v>
      </c>
      <c r="H309" s="4" t="s">
        <v>30</v>
      </c>
      <c r="I309" s="4"/>
    </row>
    <row r="310" spans="1:9" ht="30" customHeight="1">
      <c r="A310" s="4">
        <v>308</v>
      </c>
      <c r="B310" s="4" t="str">
        <f t="shared" si="13"/>
        <v>E2024020</v>
      </c>
      <c r="C310" s="4" t="s">
        <v>10</v>
      </c>
      <c r="D310" s="5" t="s">
        <v>11</v>
      </c>
      <c r="E310" s="4" t="str">
        <f>"刘威"</f>
        <v>刘威</v>
      </c>
      <c r="F310" s="4" t="str">
        <f>"男"</f>
        <v>男</v>
      </c>
      <c r="G310" s="4" t="str">
        <f t="shared" si="12"/>
        <v>本科</v>
      </c>
      <c r="H310" s="4" t="s">
        <v>30</v>
      </c>
      <c r="I310" s="4"/>
    </row>
    <row r="311" spans="1:9" ht="30" customHeight="1">
      <c r="A311" s="4">
        <v>309</v>
      </c>
      <c r="B311" s="4" t="str">
        <f t="shared" si="13"/>
        <v>E2024020</v>
      </c>
      <c r="C311" s="4" t="s">
        <v>10</v>
      </c>
      <c r="D311" s="5" t="s">
        <v>11</v>
      </c>
      <c r="E311" s="4" t="str">
        <f>"蒙伍玲"</f>
        <v>蒙伍玲</v>
      </c>
      <c r="F311" s="4" t="str">
        <f>"女"</f>
        <v>女</v>
      </c>
      <c r="G311" s="4" t="str">
        <f t="shared" si="12"/>
        <v>本科</v>
      </c>
      <c r="H311" s="4" t="s">
        <v>30</v>
      </c>
      <c r="I311" s="4"/>
    </row>
    <row r="312" spans="1:9" ht="30" customHeight="1">
      <c r="A312" s="4">
        <v>310</v>
      </c>
      <c r="B312" s="4" t="str">
        <f t="shared" si="13"/>
        <v>E2024020</v>
      </c>
      <c r="C312" s="4" t="s">
        <v>10</v>
      </c>
      <c r="D312" s="5" t="s">
        <v>11</v>
      </c>
      <c r="E312" s="4" t="str">
        <f>"蒋虹"</f>
        <v>蒋虹</v>
      </c>
      <c r="F312" s="4" t="str">
        <f>"女"</f>
        <v>女</v>
      </c>
      <c r="G312" s="4" t="str">
        <f t="shared" si="12"/>
        <v>本科</v>
      </c>
      <c r="H312" s="4" t="s">
        <v>30</v>
      </c>
      <c r="I312" s="4"/>
    </row>
    <row r="313" spans="1:9" ht="30" customHeight="1">
      <c r="A313" s="4">
        <v>311</v>
      </c>
      <c r="B313" s="4" t="str">
        <f t="shared" si="13"/>
        <v>E2024020</v>
      </c>
      <c r="C313" s="4" t="s">
        <v>10</v>
      </c>
      <c r="D313" s="5" t="s">
        <v>11</v>
      </c>
      <c r="E313" s="4" t="str">
        <f>"张美丹"</f>
        <v>张美丹</v>
      </c>
      <c r="F313" s="4" t="str">
        <f>"女"</f>
        <v>女</v>
      </c>
      <c r="G313" s="4" t="str">
        <f t="shared" si="12"/>
        <v>本科</v>
      </c>
      <c r="H313" s="4" t="s">
        <v>30</v>
      </c>
      <c r="I313" s="4"/>
    </row>
    <row r="314" spans="1:9" ht="30" customHeight="1">
      <c r="A314" s="4">
        <v>312</v>
      </c>
      <c r="B314" s="4" t="str">
        <f t="shared" si="13"/>
        <v>E2024020</v>
      </c>
      <c r="C314" s="4" t="s">
        <v>10</v>
      </c>
      <c r="D314" s="5" t="s">
        <v>11</v>
      </c>
      <c r="E314" s="4" t="str">
        <f>"袁淼"</f>
        <v>袁淼</v>
      </c>
      <c r="F314" s="4" t="str">
        <f>"男"</f>
        <v>男</v>
      </c>
      <c r="G314" s="4" t="str">
        <f t="shared" si="12"/>
        <v>本科</v>
      </c>
      <c r="H314" s="4" t="s">
        <v>30</v>
      </c>
      <c r="I314" s="4"/>
    </row>
    <row r="315" spans="1:9" ht="30" customHeight="1">
      <c r="A315" s="4">
        <v>313</v>
      </c>
      <c r="B315" s="4" t="str">
        <f t="shared" si="13"/>
        <v>E2024020</v>
      </c>
      <c r="C315" s="4" t="s">
        <v>10</v>
      </c>
      <c r="D315" s="5" t="s">
        <v>11</v>
      </c>
      <c r="E315" s="4" t="str">
        <f>"姚碧荣"</f>
        <v>姚碧荣</v>
      </c>
      <c r="F315" s="4" t="str">
        <f>"女"</f>
        <v>女</v>
      </c>
      <c r="G315" s="4" t="str">
        <f t="shared" si="12"/>
        <v>本科</v>
      </c>
      <c r="H315" s="4" t="s">
        <v>30</v>
      </c>
      <c r="I315" s="4"/>
    </row>
    <row r="316" spans="1:9" ht="30" customHeight="1">
      <c r="A316" s="4">
        <v>314</v>
      </c>
      <c r="B316" s="4" t="str">
        <f t="shared" si="13"/>
        <v>E2024020</v>
      </c>
      <c r="C316" s="4" t="s">
        <v>10</v>
      </c>
      <c r="D316" s="5" t="s">
        <v>11</v>
      </c>
      <c r="E316" s="4" t="str">
        <f>"罗家翠"</f>
        <v>罗家翠</v>
      </c>
      <c r="F316" s="4" t="str">
        <f>"女"</f>
        <v>女</v>
      </c>
      <c r="G316" s="4" t="str">
        <f t="shared" si="12"/>
        <v>本科</v>
      </c>
      <c r="H316" s="4" t="s">
        <v>30</v>
      </c>
      <c r="I316" s="4"/>
    </row>
    <row r="317" spans="1:9" ht="30" customHeight="1">
      <c r="A317" s="4">
        <v>315</v>
      </c>
      <c r="B317" s="4" t="str">
        <f t="shared" si="13"/>
        <v>E2024020</v>
      </c>
      <c r="C317" s="4" t="s">
        <v>10</v>
      </c>
      <c r="D317" s="5" t="s">
        <v>11</v>
      </c>
      <c r="E317" s="4" t="str">
        <f>"张晨曦"</f>
        <v>张晨曦</v>
      </c>
      <c r="F317" s="4" t="str">
        <f>"男"</f>
        <v>男</v>
      </c>
      <c r="G317" s="4" t="str">
        <f t="shared" si="12"/>
        <v>本科</v>
      </c>
      <c r="H317" s="4" t="s">
        <v>30</v>
      </c>
      <c r="I317" s="4"/>
    </row>
    <row r="318" spans="1:9" ht="30" customHeight="1">
      <c r="A318" s="4">
        <v>316</v>
      </c>
      <c r="B318" s="4" t="str">
        <f t="shared" si="13"/>
        <v>E2024020</v>
      </c>
      <c r="C318" s="4" t="s">
        <v>10</v>
      </c>
      <c r="D318" s="5" t="s">
        <v>11</v>
      </c>
      <c r="E318" s="4" t="str">
        <f>"祝兆娟"</f>
        <v>祝兆娟</v>
      </c>
      <c r="F318" s="4" t="str">
        <f>"女"</f>
        <v>女</v>
      </c>
      <c r="G318" s="4" t="str">
        <f t="shared" si="12"/>
        <v>本科</v>
      </c>
      <c r="H318" s="4" t="s">
        <v>30</v>
      </c>
      <c r="I318" s="4"/>
    </row>
    <row r="319" spans="1:9" ht="30" customHeight="1">
      <c r="A319" s="4">
        <v>317</v>
      </c>
      <c r="B319" s="4" t="str">
        <f t="shared" si="13"/>
        <v>E2024020</v>
      </c>
      <c r="C319" s="4" t="s">
        <v>10</v>
      </c>
      <c r="D319" s="5" t="s">
        <v>11</v>
      </c>
      <c r="E319" s="4" t="str">
        <f>"陈桢"</f>
        <v>陈桢</v>
      </c>
      <c r="F319" s="4" t="str">
        <f>"男"</f>
        <v>男</v>
      </c>
      <c r="G319" s="4" t="str">
        <f t="shared" si="12"/>
        <v>本科</v>
      </c>
      <c r="H319" s="4" t="s">
        <v>30</v>
      </c>
      <c r="I319" s="4"/>
    </row>
    <row r="320" spans="1:9" ht="30" customHeight="1">
      <c r="A320" s="4">
        <v>318</v>
      </c>
      <c r="B320" s="4" t="str">
        <f t="shared" si="13"/>
        <v>E2024020</v>
      </c>
      <c r="C320" s="4" t="s">
        <v>10</v>
      </c>
      <c r="D320" s="5" t="s">
        <v>11</v>
      </c>
      <c r="E320" s="4" t="str">
        <f>"刘婧瑛"</f>
        <v>刘婧瑛</v>
      </c>
      <c r="F320" s="4" t="str">
        <f>"女"</f>
        <v>女</v>
      </c>
      <c r="G320" s="4" t="str">
        <f t="shared" si="12"/>
        <v>本科</v>
      </c>
      <c r="H320" s="4" t="s">
        <v>30</v>
      </c>
      <c r="I320" s="4"/>
    </row>
    <row r="321" spans="1:9" ht="30" customHeight="1">
      <c r="A321" s="4">
        <v>319</v>
      </c>
      <c r="B321" s="4" t="str">
        <f t="shared" si="13"/>
        <v>E2024020</v>
      </c>
      <c r="C321" s="4" t="s">
        <v>10</v>
      </c>
      <c r="D321" s="5" t="s">
        <v>11</v>
      </c>
      <c r="E321" s="4" t="str">
        <f>"黄垚"</f>
        <v>黄垚</v>
      </c>
      <c r="F321" s="4" t="str">
        <f>"男"</f>
        <v>男</v>
      </c>
      <c r="G321" s="4" t="str">
        <f t="shared" si="12"/>
        <v>本科</v>
      </c>
      <c r="H321" s="4" t="s">
        <v>30</v>
      </c>
      <c r="I321" s="4"/>
    </row>
    <row r="322" spans="1:9" ht="30" customHeight="1">
      <c r="A322" s="4">
        <v>320</v>
      </c>
      <c r="B322" s="4" t="str">
        <f t="shared" si="13"/>
        <v>E2024020</v>
      </c>
      <c r="C322" s="4" t="s">
        <v>10</v>
      </c>
      <c r="D322" s="5" t="s">
        <v>11</v>
      </c>
      <c r="E322" s="4" t="str">
        <f>"刘熊克慧"</f>
        <v>刘熊克慧</v>
      </c>
      <c r="F322" s="4" t="str">
        <f>"女"</f>
        <v>女</v>
      </c>
      <c r="G322" s="4" t="str">
        <f t="shared" si="12"/>
        <v>本科</v>
      </c>
      <c r="H322" s="4" t="s">
        <v>30</v>
      </c>
      <c r="I322" s="4"/>
    </row>
    <row r="323" spans="1:9" ht="30" customHeight="1">
      <c r="A323" s="4">
        <v>321</v>
      </c>
      <c r="B323" s="4" t="str">
        <f t="shared" si="13"/>
        <v>E2024020</v>
      </c>
      <c r="C323" s="4" t="s">
        <v>10</v>
      </c>
      <c r="D323" s="5" t="s">
        <v>11</v>
      </c>
      <c r="E323" s="4" t="str">
        <f>"谭艳妮"</f>
        <v>谭艳妮</v>
      </c>
      <c r="F323" s="4" t="str">
        <f>"女"</f>
        <v>女</v>
      </c>
      <c r="G323" s="4" t="str">
        <f t="shared" si="12"/>
        <v>本科</v>
      </c>
      <c r="H323" s="4" t="s">
        <v>30</v>
      </c>
      <c r="I323" s="4"/>
    </row>
    <row r="324" spans="1:9" ht="30" customHeight="1">
      <c r="A324" s="4">
        <v>322</v>
      </c>
      <c r="B324" s="4" t="str">
        <f t="shared" si="13"/>
        <v>E2024020</v>
      </c>
      <c r="C324" s="4" t="s">
        <v>10</v>
      </c>
      <c r="D324" s="5" t="s">
        <v>11</v>
      </c>
      <c r="E324" s="4" t="str">
        <f>"李鑫"</f>
        <v>李鑫</v>
      </c>
      <c r="F324" s="4" t="str">
        <f>"男"</f>
        <v>男</v>
      </c>
      <c r="G324" s="4" t="str">
        <f t="shared" si="12"/>
        <v>本科</v>
      </c>
      <c r="H324" s="4" t="s">
        <v>30</v>
      </c>
      <c r="I324" s="4"/>
    </row>
    <row r="325" spans="1:9" ht="30" customHeight="1">
      <c r="A325" s="4">
        <v>323</v>
      </c>
      <c r="B325" s="4" t="str">
        <f t="shared" si="13"/>
        <v>E2024020</v>
      </c>
      <c r="C325" s="4" t="s">
        <v>10</v>
      </c>
      <c r="D325" s="5" t="s">
        <v>11</v>
      </c>
      <c r="E325" s="4" t="str">
        <f>"敖馨尹"</f>
        <v>敖馨尹</v>
      </c>
      <c r="F325" s="4" t="str">
        <f>"女"</f>
        <v>女</v>
      </c>
      <c r="G325" s="4" t="str">
        <f t="shared" ref="G325:G380" si="15">"本科"</f>
        <v>本科</v>
      </c>
      <c r="H325" s="4" t="s">
        <v>30</v>
      </c>
      <c r="I325" s="4"/>
    </row>
    <row r="326" spans="1:9" ht="30" customHeight="1">
      <c r="A326" s="4">
        <v>324</v>
      </c>
      <c r="B326" s="4" t="str">
        <f t="shared" si="13"/>
        <v>E2024020</v>
      </c>
      <c r="C326" s="4" t="s">
        <v>10</v>
      </c>
      <c r="D326" s="5" t="s">
        <v>11</v>
      </c>
      <c r="E326" s="4" t="str">
        <f>"杨琰"</f>
        <v>杨琰</v>
      </c>
      <c r="F326" s="4" t="str">
        <f>"女"</f>
        <v>女</v>
      </c>
      <c r="G326" s="4" t="str">
        <f t="shared" si="15"/>
        <v>本科</v>
      </c>
      <c r="H326" s="4" t="s">
        <v>30</v>
      </c>
      <c r="I326" s="4"/>
    </row>
    <row r="327" spans="1:9" ht="30" customHeight="1">
      <c r="A327" s="4">
        <v>325</v>
      </c>
      <c r="B327" s="4" t="str">
        <f t="shared" si="13"/>
        <v>E2024020</v>
      </c>
      <c r="C327" s="4" t="s">
        <v>10</v>
      </c>
      <c r="D327" s="5" t="s">
        <v>11</v>
      </c>
      <c r="E327" s="4" t="str">
        <f>"姚敏"</f>
        <v>姚敏</v>
      </c>
      <c r="F327" s="4" t="str">
        <f>"女"</f>
        <v>女</v>
      </c>
      <c r="G327" s="4" t="str">
        <f t="shared" si="15"/>
        <v>本科</v>
      </c>
      <c r="H327" s="4" t="s">
        <v>30</v>
      </c>
      <c r="I327" s="4"/>
    </row>
    <row r="328" spans="1:9" ht="30" customHeight="1">
      <c r="A328" s="4">
        <v>326</v>
      </c>
      <c r="B328" s="4" t="str">
        <f t="shared" si="13"/>
        <v>E2024020</v>
      </c>
      <c r="C328" s="4" t="s">
        <v>10</v>
      </c>
      <c r="D328" s="5" t="s">
        <v>11</v>
      </c>
      <c r="E328" s="4" t="str">
        <f>"黄晓龙"</f>
        <v>黄晓龙</v>
      </c>
      <c r="F328" s="4" t="str">
        <f>"男"</f>
        <v>男</v>
      </c>
      <c r="G328" s="4" t="str">
        <f t="shared" si="15"/>
        <v>本科</v>
      </c>
      <c r="H328" s="4" t="s">
        <v>30</v>
      </c>
      <c r="I328" s="4"/>
    </row>
    <row r="329" spans="1:9" ht="30" customHeight="1">
      <c r="A329" s="4">
        <v>327</v>
      </c>
      <c r="B329" s="4" t="str">
        <f t="shared" si="13"/>
        <v>E2024020</v>
      </c>
      <c r="C329" s="4" t="s">
        <v>10</v>
      </c>
      <c r="D329" s="5" t="s">
        <v>11</v>
      </c>
      <c r="E329" s="4" t="str">
        <f>"李健豪"</f>
        <v>李健豪</v>
      </c>
      <c r="F329" s="4" t="str">
        <f>"男"</f>
        <v>男</v>
      </c>
      <c r="G329" s="4" t="str">
        <f t="shared" si="15"/>
        <v>本科</v>
      </c>
      <c r="H329" s="4" t="s">
        <v>30</v>
      </c>
      <c r="I329" s="4"/>
    </row>
    <row r="330" spans="1:9" ht="30" customHeight="1">
      <c r="A330" s="4">
        <v>328</v>
      </c>
      <c r="B330" s="4" t="str">
        <f t="shared" si="13"/>
        <v>E2024020</v>
      </c>
      <c r="C330" s="4" t="s">
        <v>10</v>
      </c>
      <c r="D330" s="5" t="s">
        <v>11</v>
      </c>
      <c r="E330" s="4" t="str">
        <f>"谭晓宇"</f>
        <v>谭晓宇</v>
      </c>
      <c r="F330" s="4" t="str">
        <f>"女"</f>
        <v>女</v>
      </c>
      <c r="G330" s="4" t="str">
        <f t="shared" si="15"/>
        <v>本科</v>
      </c>
      <c r="H330" s="4" t="s">
        <v>30</v>
      </c>
      <c r="I330" s="4"/>
    </row>
    <row r="331" spans="1:9" ht="30" customHeight="1">
      <c r="A331" s="4">
        <v>329</v>
      </c>
      <c r="B331" s="4" t="str">
        <f t="shared" si="13"/>
        <v>E2024020</v>
      </c>
      <c r="C331" s="4" t="s">
        <v>10</v>
      </c>
      <c r="D331" s="5" t="s">
        <v>11</v>
      </c>
      <c r="E331" s="4" t="str">
        <f>"吴迪"</f>
        <v>吴迪</v>
      </c>
      <c r="F331" s="4" t="str">
        <f>"女"</f>
        <v>女</v>
      </c>
      <c r="G331" s="4" t="str">
        <f t="shared" si="15"/>
        <v>本科</v>
      </c>
      <c r="H331" s="4" t="s">
        <v>30</v>
      </c>
      <c r="I331" s="4"/>
    </row>
    <row r="332" spans="1:9" ht="30" customHeight="1">
      <c r="A332" s="4">
        <v>330</v>
      </c>
      <c r="B332" s="4" t="str">
        <f t="shared" si="13"/>
        <v>E2024020</v>
      </c>
      <c r="C332" s="4" t="s">
        <v>10</v>
      </c>
      <c r="D332" s="5" t="s">
        <v>11</v>
      </c>
      <c r="E332" s="4" t="str">
        <f>"于隆昌"</f>
        <v>于隆昌</v>
      </c>
      <c r="F332" s="4" t="str">
        <f>"男"</f>
        <v>男</v>
      </c>
      <c r="G332" s="4" t="str">
        <f t="shared" si="15"/>
        <v>本科</v>
      </c>
      <c r="H332" s="4" t="s">
        <v>30</v>
      </c>
      <c r="I332" s="4"/>
    </row>
    <row r="333" spans="1:9" ht="30" customHeight="1">
      <c r="A333" s="4">
        <v>331</v>
      </c>
      <c r="B333" s="4" t="str">
        <f t="shared" si="13"/>
        <v>E2024020</v>
      </c>
      <c r="C333" s="4" t="s">
        <v>10</v>
      </c>
      <c r="D333" s="5" t="s">
        <v>11</v>
      </c>
      <c r="E333" s="4" t="str">
        <f>"罗平洋"</f>
        <v>罗平洋</v>
      </c>
      <c r="F333" s="4" t="str">
        <f t="shared" ref="F333:F338" si="16">"女"</f>
        <v>女</v>
      </c>
      <c r="G333" s="4" t="str">
        <f t="shared" si="15"/>
        <v>本科</v>
      </c>
      <c r="H333" s="4" t="s">
        <v>30</v>
      </c>
      <c r="I333" s="4"/>
    </row>
    <row r="334" spans="1:9" ht="30" customHeight="1">
      <c r="A334" s="4">
        <v>332</v>
      </c>
      <c r="B334" s="4" t="str">
        <f t="shared" si="13"/>
        <v>E2024020</v>
      </c>
      <c r="C334" s="4" t="s">
        <v>10</v>
      </c>
      <c r="D334" s="5" t="s">
        <v>11</v>
      </c>
      <c r="E334" s="4" t="str">
        <f>"涂奥琼"</f>
        <v>涂奥琼</v>
      </c>
      <c r="F334" s="4" t="str">
        <f t="shared" si="16"/>
        <v>女</v>
      </c>
      <c r="G334" s="4" t="str">
        <f t="shared" si="15"/>
        <v>本科</v>
      </c>
      <c r="H334" s="4" t="s">
        <v>30</v>
      </c>
      <c r="I334" s="4"/>
    </row>
    <row r="335" spans="1:9" ht="30" customHeight="1">
      <c r="A335" s="4">
        <v>333</v>
      </c>
      <c r="B335" s="4" t="str">
        <f t="shared" si="13"/>
        <v>E2024020</v>
      </c>
      <c r="C335" s="4" t="s">
        <v>10</v>
      </c>
      <c r="D335" s="5" t="s">
        <v>11</v>
      </c>
      <c r="E335" s="4" t="str">
        <f>"赵娜"</f>
        <v>赵娜</v>
      </c>
      <c r="F335" s="4" t="str">
        <f t="shared" si="16"/>
        <v>女</v>
      </c>
      <c r="G335" s="4" t="str">
        <f t="shared" si="15"/>
        <v>本科</v>
      </c>
      <c r="H335" s="4" t="s">
        <v>30</v>
      </c>
      <c r="I335" s="4"/>
    </row>
    <row r="336" spans="1:9" ht="30" customHeight="1">
      <c r="A336" s="4">
        <v>334</v>
      </c>
      <c r="B336" s="4" t="str">
        <f t="shared" si="13"/>
        <v>E2024020</v>
      </c>
      <c r="C336" s="4" t="s">
        <v>10</v>
      </c>
      <c r="D336" s="5" t="s">
        <v>11</v>
      </c>
      <c r="E336" s="4" t="str">
        <f>"滕璐"</f>
        <v>滕璐</v>
      </c>
      <c r="F336" s="4" t="str">
        <f t="shared" si="16"/>
        <v>女</v>
      </c>
      <c r="G336" s="4" t="str">
        <f t="shared" si="15"/>
        <v>本科</v>
      </c>
      <c r="H336" s="4" t="s">
        <v>30</v>
      </c>
      <c r="I336" s="4"/>
    </row>
    <row r="337" spans="1:9" ht="30" customHeight="1">
      <c r="A337" s="4">
        <v>335</v>
      </c>
      <c r="B337" s="4" t="str">
        <f t="shared" si="13"/>
        <v>E2024020</v>
      </c>
      <c r="C337" s="4" t="s">
        <v>10</v>
      </c>
      <c r="D337" s="5" t="s">
        <v>11</v>
      </c>
      <c r="E337" s="4" t="str">
        <f>"于永航"</f>
        <v>于永航</v>
      </c>
      <c r="F337" s="4" t="str">
        <f t="shared" si="16"/>
        <v>女</v>
      </c>
      <c r="G337" s="4" t="str">
        <f t="shared" si="15"/>
        <v>本科</v>
      </c>
      <c r="H337" s="4" t="s">
        <v>30</v>
      </c>
      <c r="I337" s="4"/>
    </row>
    <row r="338" spans="1:9" ht="30" customHeight="1">
      <c r="A338" s="4">
        <v>336</v>
      </c>
      <c r="B338" s="4" t="str">
        <f t="shared" si="13"/>
        <v>E2024020</v>
      </c>
      <c r="C338" s="4" t="s">
        <v>10</v>
      </c>
      <c r="D338" s="5" t="s">
        <v>11</v>
      </c>
      <c r="E338" s="4" t="str">
        <f>"王紫微"</f>
        <v>王紫微</v>
      </c>
      <c r="F338" s="4" t="str">
        <f t="shared" si="16"/>
        <v>女</v>
      </c>
      <c r="G338" s="4" t="str">
        <f t="shared" si="15"/>
        <v>本科</v>
      </c>
      <c r="H338" s="4" t="s">
        <v>30</v>
      </c>
      <c r="I338" s="4"/>
    </row>
    <row r="339" spans="1:9" ht="30" customHeight="1">
      <c r="A339" s="4">
        <v>337</v>
      </c>
      <c r="B339" s="4" t="str">
        <f t="shared" si="13"/>
        <v>E2024020</v>
      </c>
      <c r="C339" s="4" t="s">
        <v>10</v>
      </c>
      <c r="D339" s="5" t="s">
        <v>11</v>
      </c>
      <c r="E339" s="4" t="str">
        <f>"侯宪"</f>
        <v>侯宪</v>
      </c>
      <c r="F339" s="4" t="str">
        <f>"男"</f>
        <v>男</v>
      </c>
      <c r="G339" s="4" t="str">
        <f t="shared" si="15"/>
        <v>本科</v>
      </c>
      <c r="H339" s="4" t="s">
        <v>30</v>
      </c>
      <c r="I339" s="4"/>
    </row>
    <row r="340" spans="1:9" ht="30" customHeight="1">
      <c r="A340" s="4">
        <v>338</v>
      </c>
      <c r="B340" s="4" t="str">
        <f t="shared" si="13"/>
        <v>E2024020</v>
      </c>
      <c r="C340" s="4" t="s">
        <v>10</v>
      </c>
      <c r="D340" s="5" t="s">
        <v>11</v>
      </c>
      <c r="E340" s="4" t="str">
        <f>"周鑫"</f>
        <v>周鑫</v>
      </c>
      <c r="F340" s="4" t="str">
        <f>"男"</f>
        <v>男</v>
      </c>
      <c r="G340" s="4" t="str">
        <f t="shared" si="15"/>
        <v>本科</v>
      </c>
      <c r="H340" s="4" t="s">
        <v>30</v>
      </c>
      <c r="I340" s="4"/>
    </row>
    <row r="341" spans="1:9" ht="30" customHeight="1">
      <c r="A341" s="4">
        <v>339</v>
      </c>
      <c r="B341" s="4" t="str">
        <f t="shared" si="13"/>
        <v>E2024020</v>
      </c>
      <c r="C341" s="4" t="s">
        <v>10</v>
      </c>
      <c r="D341" s="5" t="s">
        <v>11</v>
      </c>
      <c r="E341" s="4" t="str">
        <f>"李泓淼"</f>
        <v>李泓淼</v>
      </c>
      <c r="F341" s="4" t="str">
        <f>"女"</f>
        <v>女</v>
      </c>
      <c r="G341" s="4" t="str">
        <f t="shared" si="15"/>
        <v>本科</v>
      </c>
      <c r="H341" s="4" t="s">
        <v>30</v>
      </c>
      <c r="I341" s="4"/>
    </row>
    <row r="342" spans="1:9" ht="30" customHeight="1">
      <c r="A342" s="4">
        <v>340</v>
      </c>
      <c r="B342" s="4" t="str">
        <f t="shared" si="13"/>
        <v>E2024020</v>
      </c>
      <c r="C342" s="4" t="s">
        <v>10</v>
      </c>
      <c r="D342" s="5" t="s">
        <v>11</v>
      </c>
      <c r="E342" s="4" t="str">
        <f>"曾庆红"</f>
        <v>曾庆红</v>
      </c>
      <c r="F342" s="4" t="str">
        <f>"女"</f>
        <v>女</v>
      </c>
      <c r="G342" s="4" t="str">
        <f t="shared" si="15"/>
        <v>本科</v>
      </c>
      <c r="H342" s="4" t="s">
        <v>30</v>
      </c>
      <c r="I342" s="4"/>
    </row>
    <row r="343" spans="1:9" ht="30" customHeight="1">
      <c r="A343" s="4">
        <v>341</v>
      </c>
      <c r="B343" s="4" t="str">
        <f t="shared" si="13"/>
        <v>E2024020</v>
      </c>
      <c r="C343" s="4" t="s">
        <v>10</v>
      </c>
      <c r="D343" s="5" t="s">
        <v>11</v>
      </c>
      <c r="E343" s="4" t="str">
        <f>"王东"</f>
        <v>王东</v>
      </c>
      <c r="F343" s="4" t="str">
        <f>"男"</f>
        <v>男</v>
      </c>
      <c r="G343" s="4" t="str">
        <f t="shared" si="15"/>
        <v>本科</v>
      </c>
      <c r="H343" s="4" t="s">
        <v>30</v>
      </c>
      <c r="I343" s="4"/>
    </row>
    <row r="344" spans="1:9" ht="30" customHeight="1">
      <c r="A344" s="4">
        <v>342</v>
      </c>
      <c r="B344" s="4" t="str">
        <f t="shared" si="13"/>
        <v>E2024020</v>
      </c>
      <c r="C344" s="4" t="s">
        <v>10</v>
      </c>
      <c r="D344" s="5" t="s">
        <v>11</v>
      </c>
      <c r="E344" s="4" t="str">
        <f>"唐垒"</f>
        <v>唐垒</v>
      </c>
      <c r="F344" s="4" t="str">
        <f>"女"</f>
        <v>女</v>
      </c>
      <c r="G344" s="4" t="str">
        <f t="shared" si="15"/>
        <v>本科</v>
      </c>
      <c r="H344" s="4" t="s">
        <v>30</v>
      </c>
      <c r="I344" s="4"/>
    </row>
    <row r="345" spans="1:9" ht="30" customHeight="1">
      <c r="A345" s="4">
        <v>343</v>
      </c>
      <c r="B345" s="4" t="str">
        <f t="shared" si="13"/>
        <v>E2024020</v>
      </c>
      <c r="C345" s="4" t="s">
        <v>10</v>
      </c>
      <c r="D345" s="5" t="s">
        <v>11</v>
      </c>
      <c r="E345" s="4" t="str">
        <f>"董发念"</f>
        <v>董发念</v>
      </c>
      <c r="F345" s="4" t="str">
        <f>"男"</f>
        <v>男</v>
      </c>
      <c r="G345" s="4" t="str">
        <f t="shared" si="15"/>
        <v>本科</v>
      </c>
      <c r="H345" s="4" t="s">
        <v>30</v>
      </c>
      <c r="I345" s="4"/>
    </row>
    <row r="346" spans="1:9" ht="30" customHeight="1">
      <c r="A346" s="4">
        <v>344</v>
      </c>
      <c r="B346" s="4" t="str">
        <f t="shared" si="13"/>
        <v>E2024020</v>
      </c>
      <c r="C346" s="4" t="s">
        <v>10</v>
      </c>
      <c r="D346" s="5" t="s">
        <v>11</v>
      </c>
      <c r="E346" s="4" t="str">
        <f>"谭小影"</f>
        <v>谭小影</v>
      </c>
      <c r="F346" s="4" t="str">
        <f t="shared" ref="F346:F352" si="17">"女"</f>
        <v>女</v>
      </c>
      <c r="G346" s="4" t="str">
        <f t="shared" si="15"/>
        <v>本科</v>
      </c>
      <c r="H346" s="4" t="s">
        <v>30</v>
      </c>
      <c r="I346" s="4"/>
    </row>
    <row r="347" spans="1:9" ht="30" customHeight="1">
      <c r="A347" s="4">
        <v>345</v>
      </c>
      <c r="B347" s="4" t="str">
        <f t="shared" si="13"/>
        <v>E2024020</v>
      </c>
      <c r="C347" s="4" t="s">
        <v>10</v>
      </c>
      <c r="D347" s="5" t="s">
        <v>11</v>
      </c>
      <c r="E347" s="4" t="str">
        <f>"王金蓉"</f>
        <v>王金蓉</v>
      </c>
      <c r="F347" s="4" t="str">
        <f t="shared" si="17"/>
        <v>女</v>
      </c>
      <c r="G347" s="4" t="str">
        <f t="shared" si="15"/>
        <v>本科</v>
      </c>
      <c r="H347" s="4" t="s">
        <v>30</v>
      </c>
      <c r="I347" s="4"/>
    </row>
    <row r="348" spans="1:9" ht="30" customHeight="1">
      <c r="A348" s="4">
        <v>346</v>
      </c>
      <c r="B348" s="4" t="str">
        <f t="shared" si="13"/>
        <v>E2024020</v>
      </c>
      <c r="C348" s="4" t="s">
        <v>10</v>
      </c>
      <c r="D348" s="5" t="s">
        <v>11</v>
      </c>
      <c r="E348" s="4" t="str">
        <f>"刘秋银"</f>
        <v>刘秋银</v>
      </c>
      <c r="F348" s="4" t="str">
        <f t="shared" si="17"/>
        <v>女</v>
      </c>
      <c r="G348" s="4" t="str">
        <f t="shared" si="15"/>
        <v>本科</v>
      </c>
      <c r="H348" s="4" t="s">
        <v>30</v>
      </c>
      <c r="I348" s="4"/>
    </row>
    <row r="349" spans="1:9" ht="30" customHeight="1">
      <c r="A349" s="4">
        <v>347</v>
      </c>
      <c r="B349" s="4" t="str">
        <f t="shared" si="13"/>
        <v>E2024020</v>
      </c>
      <c r="C349" s="4" t="s">
        <v>10</v>
      </c>
      <c r="D349" s="5" t="s">
        <v>11</v>
      </c>
      <c r="E349" s="4" t="str">
        <f>"李小燕"</f>
        <v>李小燕</v>
      </c>
      <c r="F349" s="4" t="str">
        <f t="shared" si="17"/>
        <v>女</v>
      </c>
      <c r="G349" s="4" t="str">
        <f t="shared" si="15"/>
        <v>本科</v>
      </c>
      <c r="H349" s="4" t="s">
        <v>30</v>
      </c>
      <c r="I349" s="4"/>
    </row>
    <row r="350" spans="1:9" ht="30" customHeight="1">
      <c r="A350" s="4">
        <v>348</v>
      </c>
      <c r="B350" s="4" t="str">
        <f t="shared" si="13"/>
        <v>E2024020</v>
      </c>
      <c r="C350" s="4" t="s">
        <v>10</v>
      </c>
      <c r="D350" s="5" t="s">
        <v>11</v>
      </c>
      <c r="E350" s="4" t="str">
        <f>"黄戌艳"</f>
        <v>黄戌艳</v>
      </c>
      <c r="F350" s="4" t="str">
        <f t="shared" si="17"/>
        <v>女</v>
      </c>
      <c r="G350" s="4" t="str">
        <f t="shared" si="15"/>
        <v>本科</v>
      </c>
      <c r="H350" s="4" t="s">
        <v>30</v>
      </c>
      <c r="I350" s="4"/>
    </row>
    <row r="351" spans="1:9" ht="30" customHeight="1">
      <c r="A351" s="4">
        <v>349</v>
      </c>
      <c r="B351" s="4" t="str">
        <f t="shared" ref="B351:B380" si="18">"E2024020"</f>
        <v>E2024020</v>
      </c>
      <c r="C351" s="4" t="s">
        <v>10</v>
      </c>
      <c r="D351" s="5" t="s">
        <v>11</v>
      </c>
      <c r="E351" s="4" t="str">
        <f>"陈奕帆"</f>
        <v>陈奕帆</v>
      </c>
      <c r="F351" s="4" t="str">
        <f t="shared" si="17"/>
        <v>女</v>
      </c>
      <c r="G351" s="4" t="str">
        <f t="shared" si="15"/>
        <v>本科</v>
      </c>
      <c r="H351" s="4" t="s">
        <v>30</v>
      </c>
      <c r="I351" s="4"/>
    </row>
    <row r="352" spans="1:9" ht="30" customHeight="1">
      <c r="A352" s="4">
        <v>350</v>
      </c>
      <c r="B352" s="4" t="str">
        <f t="shared" si="18"/>
        <v>E2024020</v>
      </c>
      <c r="C352" s="4" t="s">
        <v>10</v>
      </c>
      <c r="D352" s="5" t="s">
        <v>11</v>
      </c>
      <c r="E352" s="4" t="str">
        <f>"向姣姣"</f>
        <v>向姣姣</v>
      </c>
      <c r="F352" s="4" t="str">
        <f t="shared" si="17"/>
        <v>女</v>
      </c>
      <c r="G352" s="4" t="str">
        <f t="shared" si="15"/>
        <v>本科</v>
      </c>
      <c r="H352" s="4" t="s">
        <v>30</v>
      </c>
      <c r="I352" s="4"/>
    </row>
    <row r="353" spans="1:9" ht="30" customHeight="1">
      <c r="A353" s="4">
        <v>351</v>
      </c>
      <c r="B353" s="4" t="str">
        <f t="shared" si="18"/>
        <v>E2024020</v>
      </c>
      <c r="C353" s="4" t="s">
        <v>10</v>
      </c>
      <c r="D353" s="5" t="s">
        <v>11</v>
      </c>
      <c r="E353" s="4" t="str">
        <f>"谭运杰"</f>
        <v>谭运杰</v>
      </c>
      <c r="F353" s="4" t="str">
        <f>"男"</f>
        <v>男</v>
      </c>
      <c r="G353" s="4" t="str">
        <f t="shared" si="15"/>
        <v>本科</v>
      </c>
      <c r="H353" s="4" t="s">
        <v>30</v>
      </c>
      <c r="I353" s="4"/>
    </row>
    <row r="354" spans="1:9" ht="30" customHeight="1">
      <c r="A354" s="4">
        <v>352</v>
      </c>
      <c r="B354" s="4" t="str">
        <f t="shared" si="18"/>
        <v>E2024020</v>
      </c>
      <c r="C354" s="4" t="s">
        <v>10</v>
      </c>
      <c r="D354" s="5" t="s">
        <v>11</v>
      </c>
      <c r="E354" s="4" t="str">
        <f>"何欢"</f>
        <v>何欢</v>
      </c>
      <c r="F354" s="4" t="str">
        <f>"女"</f>
        <v>女</v>
      </c>
      <c r="G354" s="4" t="str">
        <f t="shared" si="15"/>
        <v>本科</v>
      </c>
      <c r="H354" s="4" t="s">
        <v>30</v>
      </c>
      <c r="I354" s="4"/>
    </row>
    <row r="355" spans="1:9" ht="30" customHeight="1">
      <c r="A355" s="4">
        <v>353</v>
      </c>
      <c r="B355" s="4" t="str">
        <f t="shared" si="18"/>
        <v>E2024020</v>
      </c>
      <c r="C355" s="4" t="s">
        <v>10</v>
      </c>
      <c r="D355" s="5" t="s">
        <v>11</v>
      </c>
      <c r="E355" s="4" t="str">
        <f>"谭洁"</f>
        <v>谭洁</v>
      </c>
      <c r="F355" s="4" t="str">
        <f>"女"</f>
        <v>女</v>
      </c>
      <c r="G355" s="4" t="str">
        <f t="shared" si="15"/>
        <v>本科</v>
      </c>
      <c r="H355" s="4" t="s">
        <v>30</v>
      </c>
      <c r="I355" s="4"/>
    </row>
    <row r="356" spans="1:9" ht="30" customHeight="1">
      <c r="A356" s="4">
        <v>354</v>
      </c>
      <c r="B356" s="4" t="str">
        <f t="shared" si="18"/>
        <v>E2024020</v>
      </c>
      <c r="C356" s="4" t="s">
        <v>10</v>
      </c>
      <c r="D356" s="5" t="s">
        <v>11</v>
      </c>
      <c r="E356" s="4" t="str">
        <f>"李静"</f>
        <v>李静</v>
      </c>
      <c r="F356" s="4" t="str">
        <f>"男"</f>
        <v>男</v>
      </c>
      <c r="G356" s="4" t="str">
        <f t="shared" si="15"/>
        <v>本科</v>
      </c>
      <c r="H356" s="4" t="s">
        <v>30</v>
      </c>
      <c r="I356" s="4"/>
    </row>
    <row r="357" spans="1:9" ht="30" customHeight="1">
      <c r="A357" s="4">
        <v>355</v>
      </c>
      <c r="B357" s="4" t="str">
        <f t="shared" si="18"/>
        <v>E2024020</v>
      </c>
      <c r="C357" s="4" t="s">
        <v>10</v>
      </c>
      <c r="D357" s="5" t="s">
        <v>11</v>
      </c>
      <c r="E357" s="4" t="str">
        <f>"向邓华"</f>
        <v>向邓华</v>
      </c>
      <c r="F357" s="4" t="str">
        <f>"男"</f>
        <v>男</v>
      </c>
      <c r="G357" s="4" t="str">
        <f t="shared" si="15"/>
        <v>本科</v>
      </c>
      <c r="H357" s="4" t="s">
        <v>30</v>
      </c>
      <c r="I357" s="4"/>
    </row>
    <row r="358" spans="1:9" ht="30" customHeight="1">
      <c r="A358" s="4">
        <v>356</v>
      </c>
      <c r="B358" s="4" t="str">
        <f t="shared" si="18"/>
        <v>E2024020</v>
      </c>
      <c r="C358" s="4" t="s">
        <v>10</v>
      </c>
      <c r="D358" s="5" t="s">
        <v>11</v>
      </c>
      <c r="E358" s="4" t="str">
        <f>"陈艳"</f>
        <v>陈艳</v>
      </c>
      <c r="F358" s="4" t="str">
        <f t="shared" ref="F358:F363" si="19">"女"</f>
        <v>女</v>
      </c>
      <c r="G358" s="4" t="str">
        <f t="shared" si="15"/>
        <v>本科</v>
      </c>
      <c r="H358" s="4" t="s">
        <v>30</v>
      </c>
      <c r="I358" s="4"/>
    </row>
    <row r="359" spans="1:9" ht="30" customHeight="1">
      <c r="A359" s="4">
        <v>357</v>
      </c>
      <c r="B359" s="4" t="str">
        <f t="shared" si="18"/>
        <v>E2024020</v>
      </c>
      <c r="C359" s="4" t="s">
        <v>10</v>
      </c>
      <c r="D359" s="5" t="s">
        <v>11</v>
      </c>
      <c r="E359" s="4" t="str">
        <f>"曾露"</f>
        <v>曾露</v>
      </c>
      <c r="F359" s="4" t="str">
        <f t="shared" si="19"/>
        <v>女</v>
      </c>
      <c r="G359" s="4" t="str">
        <f t="shared" si="15"/>
        <v>本科</v>
      </c>
      <c r="H359" s="4" t="s">
        <v>30</v>
      </c>
      <c r="I359" s="4"/>
    </row>
    <row r="360" spans="1:9" ht="30" customHeight="1">
      <c r="A360" s="4">
        <v>358</v>
      </c>
      <c r="B360" s="4" t="str">
        <f t="shared" si="18"/>
        <v>E2024020</v>
      </c>
      <c r="C360" s="4" t="s">
        <v>10</v>
      </c>
      <c r="D360" s="5" t="s">
        <v>11</v>
      </c>
      <c r="E360" s="4" t="str">
        <f>"陈勤勤"</f>
        <v>陈勤勤</v>
      </c>
      <c r="F360" s="4" t="str">
        <f t="shared" si="19"/>
        <v>女</v>
      </c>
      <c r="G360" s="4" t="str">
        <f t="shared" si="15"/>
        <v>本科</v>
      </c>
      <c r="H360" s="4" t="s">
        <v>30</v>
      </c>
      <c r="I360" s="4"/>
    </row>
    <row r="361" spans="1:9" ht="30" customHeight="1">
      <c r="A361" s="4">
        <v>359</v>
      </c>
      <c r="B361" s="4" t="str">
        <f t="shared" si="18"/>
        <v>E2024020</v>
      </c>
      <c r="C361" s="4" t="s">
        <v>10</v>
      </c>
      <c r="D361" s="5" t="s">
        <v>11</v>
      </c>
      <c r="E361" s="4" t="str">
        <f>"赵焱"</f>
        <v>赵焱</v>
      </c>
      <c r="F361" s="4" t="str">
        <f t="shared" si="19"/>
        <v>女</v>
      </c>
      <c r="G361" s="4" t="str">
        <f t="shared" si="15"/>
        <v>本科</v>
      </c>
      <c r="H361" s="4" t="s">
        <v>30</v>
      </c>
      <c r="I361" s="4"/>
    </row>
    <row r="362" spans="1:9" ht="30" customHeight="1">
      <c r="A362" s="4">
        <v>360</v>
      </c>
      <c r="B362" s="4" t="str">
        <f t="shared" si="18"/>
        <v>E2024020</v>
      </c>
      <c r="C362" s="4" t="s">
        <v>10</v>
      </c>
      <c r="D362" s="5" t="s">
        <v>11</v>
      </c>
      <c r="E362" s="4" t="str">
        <f>"喻玲芬"</f>
        <v>喻玲芬</v>
      </c>
      <c r="F362" s="4" t="str">
        <f t="shared" si="19"/>
        <v>女</v>
      </c>
      <c r="G362" s="4" t="str">
        <f t="shared" si="15"/>
        <v>本科</v>
      </c>
      <c r="H362" s="4" t="s">
        <v>30</v>
      </c>
      <c r="I362" s="4"/>
    </row>
    <row r="363" spans="1:9" ht="30" customHeight="1">
      <c r="A363" s="4">
        <v>361</v>
      </c>
      <c r="B363" s="4" t="str">
        <f t="shared" si="18"/>
        <v>E2024020</v>
      </c>
      <c r="C363" s="4" t="s">
        <v>10</v>
      </c>
      <c r="D363" s="5" t="s">
        <v>11</v>
      </c>
      <c r="E363" s="4" t="str">
        <f>"朱建华"</f>
        <v>朱建华</v>
      </c>
      <c r="F363" s="4" t="str">
        <f t="shared" si="19"/>
        <v>女</v>
      </c>
      <c r="G363" s="4" t="str">
        <f t="shared" si="15"/>
        <v>本科</v>
      </c>
      <c r="H363" s="4" t="s">
        <v>30</v>
      </c>
      <c r="I363" s="4"/>
    </row>
    <row r="364" spans="1:9" ht="30" customHeight="1">
      <c r="A364" s="4">
        <v>362</v>
      </c>
      <c r="B364" s="4" t="str">
        <f t="shared" si="18"/>
        <v>E2024020</v>
      </c>
      <c r="C364" s="4" t="s">
        <v>10</v>
      </c>
      <c r="D364" s="5" t="s">
        <v>11</v>
      </c>
      <c r="E364" s="4" t="str">
        <f>"朱冠霖"</f>
        <v>朱冠霖</v>
      </c>
      <c r="F364" s="4" t="str">
        <f>"男"</f>
        <v>男</v>
      </c>
      <c r="G364" s="4" t="str">
        <f t="shared" si="15"/>
        <v>本科</v>
      </c>
      <c r="H364" s="4" t="s">
        <v>30</v>
      </c>
      <c r="I364" s="4"/>
    </row>
    <row r="365" spans="1:9" ht="30" customHeight="1">
      <c r="A365" s="4">
        <v>363</v>
      </c>
      <c r="B365" s="4" t="str">
        <f t="shared" si="18"/>
        <v>E2024020</v>
      </c>
      <c r="C365" s="4" t="s">
        <v>10</v>
      </c>
      <c r="D365" s="5" t="s">
        <v>11</v>
      </c>
      <c r="E365" s="4" t="str">
        <f>"周蓉"</f>
        <v>周蓉</v>
      </c>
      <c r="F365" s="4" t="str">
        <f>"女"</f>
        <v>女</v>
      </c>
      <c r="G365" s="4" t="str">
        <f t="shared" si="15"/>
        <v>本科</v>
      </c>
      <c r="H365" s="4" t="s">
        <v>30</v>
      </c>
      <c r="I365" s="4"/>
    </row>
    <row r="366" spans="1:9" ht="30" customHeight="1">
      <c r="A366" s="4">
        <v>364</v>
      </c>
      <c r="B366" s="4" t="str">
        <f t="shared" si="18"/>
        <v>E2024020</v>
      </c>
      <c r="C366" s="4" t="s">
        <v>10</v>
      </c>
      <c r="D366" s="5" t="s">
        <v>11</v>
      </c>
      <c r="E366" s="4" t="str">
        <f>"杨淼"</f>
        <v>杨淼</v>
      </c>
      <c r="F366" s="4" t="str">
        <f>"男"</f>
        <v>男</v>
      </c>
      <c r="G366" s="4" t="str">
        <f t="shared" si="15"/>
        <v>本科</v>
      </c>
      <c r="H366" s="4" t="s">
        <v>30</v>
      </c>
      <c r="I366" s="4"/>
    </row>
    <row r="367" spans="1:9" ht="30" customHeight="1">
      <c r="A367" s="4">
        <v>365</v>
      </c>
      <c r="B367" s="4" t="str">
        <f t="shared" si="18"/>
        <v>E2024020</v>
      </c>
      <c r="C367" s="4" t="s">
        <v>10</v>
      </c>
      <c r="D367" s="5" t="s">
        <v>11</v>
      </c>
      <c r="E367" s="4" t="str">
        <f>"田姗姗"</f>
        <v>田姗姗</v>
      </c>
      <c r="F367" s="4" t="str">
        <f>"女"</f>
        <v>女</v>
      </c>
      <c r="G367" s="4" t="str">
        <f t="shared" si="15"/>
        <v>本科</v>
      </c>
      <c r="H367" s="4" t="s">
        <v>30</v>
      </c>
      <c r="I367" s="4"/>
    </row>
    <row r="368" spans="1:9" ht="30" customHeight="1">
      <c r="A368" s="4">
        <v>366</v>
      </c>
      <c r="B368" s="4" t="str">
        <f t="shared" si="18"/>
        <v>E2024020</v>
      </c>
      <c r="C368" s="4" t="s">
        <v>10</v>
      </c>
      <c r="D368" s="5" t="s">
        <v>11</v>
      </c>
      <c r="E368" s="4" t="str">
        <f>"胡智"</f>
        <v>胡智</v>
      </c>
      <c r="F368" s="4" t="str">
        <f>"女"</f>
        <v>女</v>
      </c>
      <c r="G368" s="4" t="str">
        <f t="shared" si="15"/>
        <v>本科</v>
      </c>
      <c r="H368" s="4" t="s">
        <v>30</v>
      </c>
      <c r="I368" s="4"/>
    </row>
    <row r="369" spans="1:9" ht="30" customHeight="1">
      <c r="A369" s="4">
        <v>367</v>
      </c>
      <c r="B369" s="4" t="str">
        <f t="shared" si="18"/>
        <v>E2024020</v>
      </c>
      <c r="C369" s="4" t="s">
        <v>10</v>
      </c>
      <c r="D369" s="5" t="s">
        <v>11</v>
      </c>
      <c r="E369" s="4" t="str">
        <f>"彭旭升"</f>
        <v>彭旭升</v>
      </c>
      <c r="F369" s="4" t="str">
        <f>"男"</f>
        <v>男</v>
      </c>
      <c r="G369" s="4" t="str">
        <f t="shared" si="15"/>
        <v>本科</v>
      </c>
      <c r="H369" s="4" t="s">
        <v>30</v>
      </c>
      <c r="I369" s="4"/>
    </row>
    <row r="370" spans="1:9" ht="30" customHeight="1">
      <c r="A370" s="4">
        <v>368</v>
      </c>
      <c r="B370" s="4" t="str">
        <f t="shared" si="18"/>
        <v>E2024020</v>
      </c>
      <c r="C370" s="4" t="s">
        <v>10</v>
      </c>
      <c r="D370" s="5" t="s">
        <v>11</v>
      </c>
      <c r="E370" s="4" t="str">
        <f>"张贵"</f>
        <v>张贵</v>
      </c>
      <c r="F370" s="4" t="str">
        <f t="shared" ref="F370:F378" si="20">"女"</f>
        <v>女</v>
      </c>
      <c r="G370" s="4" t="str">
        <f t="shared" si="15"/>
        <v>本科</v>
      </c>
      <c r="H370" s="4" t="s">
        <v>30</v>
      </c>
      <c r="I370" s="4"/>
    </row>
    <row r="371" spans="1:9" ht="30" customHeight="1">
      <c r="A371" s="4">
        <v>369</v>
      </c>
      <c r="B371" s="4" t="str">
        <f t="shared" si="18"/>
        <v>E2024020</v>
      </c>
      <c r="C371" s="4" t="s">
        <v>10</v>
      </c>
      <c r="D371" s="5" t="s">
        <v>11</v>
      </c>
      <c r="E371" s="4" t="str">
        <f>"田慧兰"</f>
        <v>田慧兰</v>
      </c>
      <c r="F371" s="4" t="str">
        <f t="shared" si="20"/>
        <v>女</v>
      </c>
      <c r="G371" s="4" t="str">
        <f t="shared" si="15"/>
        <v>本科</v>
      </c>
      <c r="H371" s="4" t="s">
        <v>30</v>
      </c>
      <c r="I371" s="4"/>
    </row>
    <row r="372" spans="1:9" ht="30" customHeight="1">
      <c r="A372" s="4">
        <v>370</v>
      </c>
      <c r="B372" s="4" t="str">
        <f t="shared" si="18"/>
        <v>E2024020</v>
      </c>
      <c r="C372" s="4" t="s">
        <v>10</v>
      </c>
      <c r="D372" s="5" t="s">
        <v>11</v>
      </c>
      <c r="E372" s="4" t="str">
        <f>"郑建敏"</f>
        <v>郑建敏</v>
      </c>
      <c r="F372" s="4" t="str">
        <f t="shared" si="20"/>
        <v>女</v>
      </c>
      <c r="G372" s="4" t="str">
        <f t="shared" si="15"/>
        <v>本科</v>
      </c>
      <c r="H372" s="4" t="s">
        <v>30</v>
      </c>
      <c r="I372" s="4"/>
    </row>
    <row r="373" spans="1:9" ht="30" customHeight="1">
      <c r="A373" s="4">
        <v>371</v>
      </c>
      <c r="B373" s="4" t="str">
        <f t="shared" si="18"/>
        <v>E2024020</v>
      </c>
      <c r="C373" s="4" t="s">
        <v>10</v>
      </c>
      <c r="D373" s="5" t="s">
        <v>11</v>
      </c>
      <c r="E373" s="4" t="str">
        <f>"唐维"</f>
        <v>唐维</v>
      </c>
      <c r="F373" s="4" t="str">
        <f t="shared" si="20"/>
        <v>女</v>
      </c>
      <c r="G373" s="4" t="str">
        <f t="shared" si="15"/>
        <v>本科</v>
      </c>
      <c r="H373" s="4" t="s">
        <v>30</v>
      </c>
      <c r="I373" s="4"/>
    </row>
    <row r="374" spans="1:9" ht="30" customHeight="1">
      <c r="A374" s="4">
        <v>372</v>
      </c>
      <c r="B374" s="4" t="str">
        <f t="shared" si="18"/>
        <v>E2024020</v>
      </c>
      <c r="C374" s="4" t="s">
        <v>10</v>
      </c>
      <c r="D374" s="5" t="s">
        <v>11</v>
      </c>
      <c r="E374" s="4" t="str">
        <f>"田雅琴"</f>
        <v>田雅琴</v>
      </c>
      <c r="F374" s="4" t="str">
        <f t="shared" si="20"/>
        <v>女</v>
      </c>
      <c r="G374" s="4" t="str">
        <f t="shared" si="15"/>
        <v>本科</v>
      </c>
      <c r="H374" s="4" t="s">
        <v>30</v>
      </c>
      <c r="I374" s="4"/>
    </row>
    <row r="375" spans="1:9" ht="30" customHeight="1">
      <c r="A375" s="4">
        <v>373</v>
      </c>
      <c r="B375" s="4" t="str">
        <f t="shared" si="18"/>
        <v>E2024020</v>
      </c>
      <c r="C375" s="4" t="s">
        <v>10</v>
      </c>
      <c r="D375" s="5" t="s">
        <v>11</v>
      </c>
      <c r="E375" s="4" t="str">
        <f>"宋姗姗"</f>
        <v>宋姗姗</v>
      </c>
      <c r="F375" s="4" t="str">
        <f t="shared" si="20"/>
        <v>女</v>
      </c>
      <c r="G375" s="4" t="str">
        <f t="shared" si="15"/>
        <v>本科</v>
      </c>
      <c r="H375" s="4" t="s">
        <v>30</v>
      </c>
      <c r="I375" s="4"/>
    </row>
    <row r="376" spans="1:9" ht="30" customHeight="1">
      <c r="A376" s="4">
        <v>374</v>
      </c>
      <c r="B376" s="4" t="str">
        <f t="shared" si="18"/>
        <v>E2024020</v>
      </c>
      <c r="C376" s="4" t="s">
        <v>10</v>
      </c>
      <c r="D376" s="5" t="s">
        <v>11</v>
      </c>
      <c r="E376" s="4" t="str">
        <f>"许林林"</f>
        <v>许林林</v>
      </c>
      <c r="F376" s="4" t="str">
        <f t="shared" si="20"/>
        <v>女</v>
      </c>
      <c r="G376" s="4" t="str">
        <f t="shared" si="15"/>
        <v>本科</v>
      </c>
      <c r="H376" s="4" t="s">
        <v>30</v>
      </c>
      <c r="I376" s="4"/>
    </row>
    <row r="377" spans="1:9" ht="30" customHeight="1">
      <c r="A377" s="4">
        <v>375</v>
      </c>
      <c r="B377" s="4" t="str">
        <f t="shared" si="18"/>
        <v>E2024020</v>
      </c>
      <c r="C377" s="4" t="s">
        <v>10</v>
      </c>
      <c r="D377" s="5" t="s">
        <v>11</v>
      </c>
      <c r="E377" s="4" t="str">
        <f>"向晓玲"</f>
        <v>向晓玲</v>
      </c>
      <c r="F377" s="4" t="str">
        <f t="shared" si="20"/>
        <v>女</v>
      </c>
      <c r="G377" s="4" t="str">
        <f t="shared" si="15"/>
        <v>本科</v>
      </c>
      <c r="H377" s="4" t="s">
        <v>30</v>
      </c>
      <c r="I377" s="4"/>
    </row>
    <row r="378" spans="1:9" ht="30" customHeight="1">
      <c r="A378" s="4">
        <v>376</v>
      </c>
      <c r="B378" s="4" t="str">
        <f t="shared" si="18"/>
        <v>E2024020</v>
      </c>
      <c r="C378" s="4" t="s">
        <v>10</v>
      </c>
      <c r="D378" s="5" t="s">
        <v>11</v>
      </c>
      <c r="E378" s="4" t="str">
        <f>"谭成林"</f>
        <v>谭成林</v>
      </c>
      <c r="F378" s="4" t="str">
        <f t="shared" si="20"/>
        <v>女</v>
      </c>
      <c r="G378" s="4" t="str">
        <f t="shared" si="15"/>
        <v>本科</v>
      </c>
      <c r="H378" s="4" t="s">
        <v>30</v>
      </c>
      <c r="I378" s="4"/>
    </row>
    <row r="379" spans="1:9" ht="30" customHeight="1">
      <c r="A379" s="4">
        <v>377</v>
      </c>
      <c r="B379" s="4" t="str">
        <f t="shared" si="18"/>
        <v>E2024020</v>
      </c>
      <c r="C379" s="4" t="s">
        <v>10</v>
      </c>
      <c r="D379" s="5" t="s">
        <v>11</v>
      </c>
      <c r="E379" s="4" t="str">
        <f>"屈杨"</f>
        <v>屈杨</v>
      </c>
      <c r="F379" s="4" t="str">
        <f>"男"</f>
        <v>男</v>
      </c>
      <c r="G379" s="4" t="str">
        <f t="shared" si="15"/>
        <v>本科</v>
      </c>
      <c r="H379" s="4" t="s">
        <v>30</v>
      </c>
      <c r="I379" s="4"/>
    </row>
    <row r="380" spans="1:9" ht="30" customHeight="1">
      <c r="A380" s="4">
        <v>378</v>
      </c>
      <c r="B380" s="4" t="str">
        <f t="shared" si="18"/>
        <v>E2024020</v>
      </c>
      <c r="C380" s="4" t="s">
        <v>10</v>
      </c>
      <c r="D380" s="5" t="s">
        <v>11</v>
      </c>
      <c r="E380" s="4" t="str">
        <f>"袁天珅"</f>
        <v>袁天珅</v>
      </c>
      <c r="F380" s="4" t="str">
        <f>"男"</f>
        <v>男</v>
      </c>
      <c r="G380" s="4" t="str">
        <f t="shared" si="15"/>
        <v>本科</v>
      </c>
      <c r="H380" s="4" t="s">
        <v>30</v>
      </c>
      <c r="I380" s="4"/>
    </row>
    <row r="381" spans="1:9" ht="30" customHeight="1">
      <c r="A381" s="4">
        <v>379</v>
      </c>
      <c r="B381" s="4" t="str">
        <f t="shared" ref="B381:B410" si="21">"E2024021"</f>
        <v>E2024021</v>
      </c>
      <c r="C381" s="4" t="s">
        <v>6</v>
      </c>
      <c r="D381" s="5" t="s">
        <v>12</v>
      </c>
      <c r="E381" s="4" t="str">
        <f>"范林峰"</f>
        <v>范林峰</v>
      </c>
      <c r="F381" s="4" t="str">
        <f>"男"</f>
        <v>男</v>
      </c>
      <c r="G381" s="4" t="str">
        <f t="shared" ref="G381:G388" si="22">"专科"</f>
        <v>专科</v>
      </c>
      <c r="H381" s="4" t="s">
        <v>30</v>
      </c>
      <c r="I381" s="4"/>
    </row>
    <row r="382" spans="1:9" ht="30" customHeight="1">
      <c r="A382" s="4">
        <v>380</v>
      </c>
      <c r="B382" s="4" t="str">
        <f t="shared" si="21"/>
        <v>E2024021</v>
      </c>
      <c r="C382" s="4" t="s">
        <v>6</v>
      </c>
      <c r="D382" s="5" t="s">
        <v>12</v>
      </c>
      <c r="E382" s="4" t="str">
        <f>"王涛"</f>
        <v>王涛</v>
      </c>
      <c r="F382" s="4" t="str">
        <f>"女"</f>
        <v>女</v>
      </c>
      <c r="G382" s="4" t="str">
        <f t="shared" si="22"/>
        <v>专科</v>
      </c>
      <c r="H382" s="4" t="s">
        <v>30</v>
      </c>
      <c r="I382" s="4"/>
    </row>
    <row r="383" spans="1:9" ht="30" customHeight="1">
      <c r="A383" s="4">
        <v>381</v>
      </c>
      <c r="B383" s="4" t="str">
        <f t="shared" si="21"/>
        <v>E2024021</v>
      </c>
      <c r="C383" s="4" t="s">
        <v>6</v>
      </c>
      <c r="D383" s="5" t="s">
        <v>12</v>
      </c>
      <c r="E383" s="4" t="str">
        <f>"向玮玮"</f>
        <v>向玮玮</v>
      </c>
      <c r="F383" s="4" t="str">
        <f>"女"</f>
        <v>女</v>
      </c>
      <c r="G383" s="4" t="str">
        <f t="shared" si="22"/>
        <v>专科</v>
      </c>
      <c r="H383" s="4" t="s">
        <v>30</v>
      </c>
      <c r="I383" s="4"/>
    </row>
    <row r="384" spans="1:9" ht="30" customHeight="1">
      <c r="A384" s="4">
        <v>382</v>
      </c>
      <c r="B384" s="4" t="str">
        <f t="shared" si="21"/>
        <v>E2024021</v>
      </c>
      <c r="C384" s="4" t="s">
        <v>6</v>
      </c>
      <c r="D384" s="5" t="s">
        <v>12</v>
      </c>
      <c r="E384" s="4" t="str">
        <f>"龚尧"</f>
        <v>龚尧</v>
      </c>
      <c r="F384" s="4" t="str">
        <f>"男"</f>
        <v>男</v>
      </c>
      <c r="G384" s="4" t="str">
        <f t="shared" si="22"/>
        <v>专科</v>
      </c>
      <c r="H384" s="4" t="s">
        <v>30</v>
      </c>
      <c r="I384" s="4"/>
    </row>
    <row r="385" spans="1:9" ht="30" customHeight="1">
      <c r="A385" s="4">
        <v>383</v>
      </c>
      <c r="B385" s="4" t="str">
        <f t="shared" si="21"/>
        <v>E2024021</v>
      </c>
      <c r="C385" s="4" t="s">
        <v>6</v>
      </c>
      <c r="D385" s="5" t="s">
        <v>12</v>
      </c>
      <c r="E385" s="4" t="str">
        <f>"杨润"</f>
        <v>杨润</v>
      </c>
      <c r="F385" s="4" t="str">
        <f>"女"</f>
        <v>女</v>
      </c>
      <c r="G385" s="4" t="str">
        <f t="shared" si="22"/>
        <v>专科</v>
      </c>
      <c r="H385" s="4" t="s">
        <v>30</v>
      </c>
      <c r="I385" s="4"/>
    </row>
    <row r="386" spans="1:9" ht="30" customHeight="1">
      <c r="A386" s="4">
        <v>384</v>
      </c>
      <c r="B386" s="4" t="str">
        <f t="shared" si="21"/>
        <v>E2024021</v>
      </c>
      <c r="C386" s="4" t="s">
        <v>6</v>
      </c>
      <c r="D386" s="5" t="s">
        <v>12</v>
      </c>
      <c r="E386" s="4" t="str">
        <f>"杨海波"</f>
        <v>杨海波</v>
      </c>
      <c r="F386" s="4" t="str">
        <f>"男"</f>
        <v>男</v>
      </c>
      <c r="G386" s="4" t="str">
        <f t="shared" si="22"/>
        <v>专科</v>
      </c>
      <c r="H386" s="4" t="s">
        <v>30</v>
      </c>
      <c r="I386" s="4"/>
    </row>
    <row r="387" spans="1:9" ht="30" customHeight="1">
      <c r="A387" s="4">
        <v>385</v>
      </c>
      <c r="B387" s="4" t="str">
        <f t="shared" si="21"/>
        <v>E2024021</v>
      </c>
      <c r="C387" s="4" t="s">
        <v>6</v>
      </c>
      <c r="D387" s="5" t="s">
        <v>12</v>
      </c>
      <c r="E387" s="4" t="str">
        <f>"彭杰"</f>
        <v>彭杰</v>
      </c>
      <c r="F387" s="4" t="str">
        <f>"女"</f>
        <v>女</v>
      </c>
      <c r="G387" s="4" t="str">
        <f t="shared" si="22"/>
        <v>专科</v>
      </c>
      <c r="H387" s="4" t="s">
        <v>30</v>
      </c>
      <c r="I387" s="4"/>
    </row>
    <row r="388" spans="1:9" ht="30" customHeight="1">
      <c r="A388" s="4">
        <v>386</v>
      </c>
      <c r="B388" s="4" t="str">
        <f t="shared" si="21"/>
        <v>E2024021</v>
      </c>
      <c r="C388" s="4" t="s">
        <v>6</v>
      </c>
      <c r="D388" s="5" t="s">
        <v>12</v>
      </c>
      <c r="E388" s="4" t="str">
        <f>"宋朝芝"</f>
        <v>宋朝芝</v>
      </c>
      <c r="F388" s="4" t="str">
        <f>"女"</f>
        <v>女</v>
      </c>
      <c r="G388" s="4" t="str">
        <f t="shared" si="22"/>
        <v>专科</v>
      </c>
      <c r="H388" s="4" t="s">
        <v>30</v>
      </c>
      <c r="I388" s="4"/>
    </row>
    <row r="389" spans="1:9" ht="30" customHeight="1">
      <c r="A389" s="4">
        <v>387</v>
      </c>
      <c r="B389" s="4" t="str">
        <f t="shared" si="21"/>
        <v>E2024021</v>
      </c>
      <c r="C389" s="4" t="s">
        <v>6</v>
      </c>
      <c r="D389" s="5" t="s">
        <v>12</v>
      </c>
      <c r="E389" s="4" t="str">
        <f>"林炜"</f>
        <v>林炜</v>
      </c>
      <c r="F389" s="4" t="str">
        <f>"男"</f>
        <v>男</v>
      </c>
      <c r="G389" s="4" t="str">
        <f>"本科"</f>
        <v>本科</v>
      </c>
      <c r="H389" s="4" t="s">
        <v>30</v>
      </c>
      <c r="I389" s="4"/>
    </row>
    <row r="390" spans="1:9" ht="30" customHeight="1">
      <c r="A390" s="4">
        <v>388</v>
      </c>
      <c r="B390" s="4" t="str">
        <f t="shared" si="21"/>
        <v>E2024021</v>
      </c>
      <c r="C390" s="4" t="s">
        <v>6</v>
      </c>
      <c r="D390" s="5" t="s">
        <v>12</v>
      </c>
      <c r="E390" s="4" t="str">
        <f>"张克楠"</f>
        <v>张克楠</v>
      </c>
      <c r="F390" s="4" t="str">
        <f>"男"</f>
        <v>男</v>
      </c>
      <c r="G390" s="4" t="str">
        <f>"专科"</f>
        <v>专科</v>
      </c>
      <c r="H390" s="4" t="s">
        <v>30</v>
      </c>
      <c r="I390" s="4"/>
    </row>
    <row r="391" spans="1:9" ht="30" customHeight="1">
      <c r="A391" s="4">
        <v>389</v>
      </c>
      <c r="B391" s="4" t="str">
        <f t="shared" si="21"/>
        <v>E2024021</v>
      </c>
      <c r="C391" s="4" t="s">
        <v>6</v>
      </c>
      <c r="D391" s="5" t="s">
        <v>12</v>
      </c>
      <c r="E391" s="4" t="str">
        <f>"杨欢"</f>
        <v>杨欢</v>
      </c>
      <c r="F391" s="4" t="str">
        <f>"女"</f>
        <v>女</v>
      </c>
      <c r="G391" s="4" t="str">
        <f>"本科"</f>
        <v>本科</v>
      </c>
      <c r="H391" s="4" t="s">
        <v>30</v>
      </c>
      <c r="I391" s="4"/>
    </row>
    <row r="392" spans="1:9" ht="30" customHeight="1">
      <c r="A392" s="4">
        <v>390</v>
      </c>
      <c r="B392" s="4" t="str">
        <f t="shared" si="21"/>
        <v>E2024021</v>
      </c>
      <c r="C392" s="4" t="s">
        <v>6</v>
      </c>
      <c r="D392" s="5" t="s">
        <v>12</v>
      </c>
      <c r="E392" s="4" t="str">
        <f>"张骁"</f>
        <v>张骁</v>
      </c>
      <c r="F392" s="4" t="str">
        <f>"男"</f>
        <v>男</v>
      </c>
      <c r="G392" s="4" t="str">
        <f>"本科"</f>
        <v>本科</v>
      </c>
      <c r="H392" s="4" t="s">
        <v>30</v>
      </c>
      <c r="I392" s="4"/>
    </row>
    <row r="393" spans="1:9" ht="30" customHeight="1">
      <c r="A393" s="4">
        <v>391</v>
      </c>
      <c r="B393" s="4" t="str">
        <f t="shared" si="21"/>
        <v>E2024021</v>
      </c>
      <c r="C393" s="4" t="s">
        <v>6</v>
      </c>
      <c r="D393" s="5" t="s">
        <v>12</v>
      </c>
      <c r="E393" s="4" t="str">
        <f>"刘文燕"</f>
        <v>刘文燕</v>
      </c>
      <c r="F393" s="4" t="str">
        <f>"女"</f>
        <v>女</v>
      </c>
      <c r="G393" s="4" t="str">
        <f>"专科"</f>
        <v>专科</v>
      </c>
      <c r="H393" s="4" t="s">
        <v>30</v>
      </c>
      <c r="I393" s="4"/>
    </row>
    <row r="394" spans="1:9" ht="30" customHeight="1">
      <c r="A394" s="4">
        <v>392</v>
      </c>
      <c r="B394" s="4" t="str">
        <f t="shared" si="21"/>
        <v>E2024021</v>
      </c>
      <c r="C394" s="4" t="s">
        <v>6</v>
      </c>
      <c r="D394" s="5" t="s">
        <v>12</v>
      </c>
      <c r="E394" s="4" t="str">
        <f>"翟进"</f>
        <v>翟进</v>
      </c>
      <c r="F394" s="4" t="str">
        <f>"男"</f>
        <v>男</v>
      </c>
      <c r="G394" s="4" t="str">
        <f>"本科"</f>
        <v>本科</v>
      </c>
      <c r="H394" s="4" t="s">
        <v>30</v>
      </c>
      <c r="I394" s="4"/>
    </row>
    <row r="395" spans="1:9" ht="30" customHeight="1">
      <c r="A395" s="4">
        <v>393</v>
      </c>
      <c r="B395" s="4" t="str">
        <f t="shared" si="21"/>
        <v>E2024021</v>
      </c>
      <c r="C395" s="4" t="s">
        <v>6</v>
      </c>
      <c r="D395" s="5" t="s">
        <v>12</v>
      </c>
      <c r="E395" s="4" t="str">
        <f>"张青洪"</f>
        <v>张青洪</v>
      </c>
      <c r="F395" s="4" t="str">
        <f>"女"</f>
        <v>女</v>
      </c>
      <c r="G395" s="4" t="str">
        <f>"本科"</f>
        <v>本科</v>
      </c>
      <c r="H395" s="4" t="s">
        <v>30</v>
      </c>
      <c r="I395" s="4"/>
    </row>
    <row r="396" spans="1:9" ht="30" customHeight="1">
      <c r="A396" s="4">
        <v>394</v>
      </c>
      <c r="B396" s="4" t="str">
        <f t="shared" si="21"/>
        <v>E2024021</v>
      </c>
      <c r="C396" s="4" t="s">
        <v>6</v>
      </c>
      <c r="D396" s="5" t="s">
        <v>12</v>
      </c>
      <c r="E396" s="4" t="str">
        <f>"张靖"</f>
        <v>张靖</v>
      </c>
      <c r="F396" s="4" t="str">
        <f>"女"</f>
        <v>女</v>
      </c>
      <c r="G396" s="4" t="str">
        <f>"专科"</f>
        <v>专科</v>
      </c>
      <c r="H396" s="4" t="s">
        <v>30</v>
      </c>
      <c r="I396" s="4"/>
    </row>
    <row r="397" spans="1:9" ht="30" customHeight="1">
      <c r="A397" s="4">
        <v>395</v>
      </c>
      <c r="B397" s="4" t="str">
        <f t="shared" si="21"/>
        <v>E2024021</v>
      </c>
      <c r="C397" s="4" t="s">
        <v>6</v>
      </c>
      <c r="D397" s="5" t="s">
        <v>12</v>
      </c>
      <c r="E397" s="4" t="str">
        <f>"李莉丹"</f>
        <v>李莉丹</v>
      </c>
      <c r="F397" s="4" t="str">
        <f>"女"</f>
        <v>女</v>
      </c>
      <c r="G397" s="4" t="str">
        <f>"专科"</f>
        <v>专科</v>
      </c>
      <c r="H397" s="4" t="s">
        <v>30</v>
      </c>
      <c r="I397" s="4"/>
    </row>
    <row r="398" spans="1:9" ht="30" customHeight="1">
      <c r="A398" s="4">
        <v>396</v>
      </c>
      <c r="B398" s="4" t="str">
        <f t="shared" si="21"/>
        <v>E2024021</v>
      </c>
      <c r="C398" s="4" t="s">
        <v>6</v>
      </c>
      <c r="D398" s="5" t="s">
        <v>12</v>
      </c>
      <c r="E398" s="4" t="str">
        <f>"熊玉婷"</f>
        <v>熊玉婷</v>
      </c>
      <c r="F398" s="4" t="str">
        <f>"女"</f>
        <v>女</v>
      </c>
      <c r="G398" s="4" t="str">
        <f>"硕士研究生"</f>
        <v>硕士研究生</v>
      </c>
      <c r="H398" s="4" t="s">
        <v>27</v>
      </c>
      <c r="I398" s="4"/>
    </row>
    <row r="399" spans="1:9" ht="30" customHeight="1">
      <c r="A399" s="4">
        <v>397</v>
      </c>
      <c r="B399" s="4" t="str">
        <f t="shared" si="21"/>
        <v>E2024021</v>
      </c>
      <c r="C399" s="4" t="s">
        <v>6</v>
      </c>
      <c r="D399" s="5" t="s">
        <v>12</v>
      </c>
      <c r="E399" s="4" t="str">
        <f>"吴云珍"</f>
        <v>吴云珍</v>
      </c>
      <c r="F399" s="4" t="str">
        <f>"女"</f>
        <v>女</v>
      </c>
      <c r="G399" s="4" t="str">
        <f>"专科"</f>
        <v>专科</v>
      </c>
      <c r="H399" s="4" t="s">
        <v>30</v>
      </c>
      <c r="I399" s="4"/>
    </row>
    <row r="400" spans="1:9" ht="30" customHeight="1">
      <c r="A400" s="4">
        <v>398</v>
      </c>
      <c r="B400" s="4" t="str">
        <f t="shared" si="21"/>
        <v>E2024021</v>
      </c>
      <c r="C400" s="4" t="s">
        <v>6</v>
      </c>
      <c r="D400" s="5" t="s">
        <v>12</v>
      </c>
      <c r="E400" s="4" t="str">
        <f>"观生林"</f>
        <v>观生林</v>
      </c>
      <c r="F400" s="4" t="str">
        <f>"男"</f>
        <v>男</v>
      </c>
      <c r="G400" s="4" t="str">
        <f>"专科"</f>
        <v>专科</v>
      </c>
      <c r="H400" s="4" t="s">
        <v>30</v>
      </c>
      <c r="I400" s="4"/>
    </row>
    <row r="401" spans="1:9" ht="30" customHeight="1">
      <c r="A401" s="4">
        <v>399</v>
      </c>
      <c r="B401" s="4" t="str">
        <f t="shared" si="21"/>
        <v>E2024021</v>
      </c>
      <c r="C401" s="4" t="s">
        <v>6</v>
      </c>
      <c r="D401" s="5" t="s">
        <v>12</v>
      </c>
      <c r="E401" s="4" t="str">
        <f>"白勤玲"</f>
        <v>白勤玲</v>
      </c>
      <c r="F401" s="4" t="str">
        <f>"女"</f>
        <v>女</v>
      </c>
      <c r="G401" s="4" t="str">
        <f>"专科"</f>
        <v>专科</v>
      </c>
      <c r="H401" s="4" t="s">
        <v>30</v>
      </c>
      <c r="I401" s="4"/>
    </row>
    <row r="402" spans="1:9" ht="30" customHeight="1">
      <c r="A402" s="4">
        <v>400</v>
      </c>
      <c r="B402" s="4" t="str">
        <f t="shared" si="21"/>
        <v>E2024021</v>
      </c>
      <c r="C402" s="4" t="s">
        <v>6</v>
      </c>
      <c r="D402" s="5" t="s">
        <v>12</v>
      </c>
      <c r="E402" s="4" t="str">
        <f>"秦雨佳"</f>
        <v>秦雨佳</v>
      </c>
      <c r="F402" s="4" t="str">
        <f>"女"</f>
        <v>女</v>
      </c>
      <c r="G402" s="4" t="str">
        <f>"专科"</f>
        <v>专科</v>
      </c>
      <c r="H402" s="4" t="s">
        <v>30</v>
      </c>
      <c r="I402" s="4"/>
    </row>
    <row r="403" spans="1:9" ht="30" customHeight="1">
      <c r="A403" s="4">
        <v>401</v>
      </c>
      <c r="B403" s="4" t="str">
        <f t="shared" si="21"/>
        <v>E2024021</v>
      </c>
      <c r="C403" s="4" t="s">
        <v>6</v>
      </c>
      <c r="D403" s="5" t="s">
        <v>12</v>
      </c>
      <c r="E403" s="4" t="str">
        <f>"郑磊"</f>
        <v>郑磊</v>
      </c>
      <c r="F403" s="4" t="str">
        <f>"男"</f>
        <v>男</v>
      </c>
      <c r="G403" s="4" t="str">
        <f>"本科"</f>
        <v>本科</v>
      </c>
      <c r="H403" s="4" t="s">
        <v>30</v>
      </c>
      <c r="I403" s="4"/>
    </row>
    <row r="404" spans="1:9" ht="30" customHeight="1">
      <c r="A404" s="4">
        <v>402</v>
      </c>
      <c r="B404" s="4" t="str">
        <f t="shared" si="21"/>
        <v>E2024021</v>
      </c>
      <c r="C404" s="4" t="s">
        <v>6</v>
      </c>
      <c r="D404" s="5" t="s">
        <v>12</v>
      </c>
      <c r="E404" s="4" t="str">
        <f>"刘远朝"</f>
        <v>刘远朝</v>
      </c>
      <c r="F404" s="4" t="str">
        <f>"男"</f>
        <v>男</v>
      </c>
      <c r="G404" s="4" t="str">
        <f>"本科"</f>
        <v>本科</v>
      </c>
      <c r="H404" s="4" t="s">
        <v>30</v>
      </c>
      <c r="I404" s="4"/>
    </row>
    <row r="405" spans="1:9" ht="30" customHeight="1">
      <c r="A405" s="4">
        <v>403</v>
      </c>
      <c r="B405" s="4" t="str">
        <f t="shared" si="21"/>
        <v>E2024021</v>
      </c>
      <c r="C405" s="4" t="s">
        <v>6</v>
      </c>
      <c r="D405" s="5" t="s">
        <v>12</v>
      </c>
      <c r="E405" s="4" t="str">
        <f>"马桦林"</f>
        <v>马桦林</v>
      </c>
      <c r="F405" s="4" t="str">
        <f>"男"</f>
        <v>男</v>
      </c>
      <c r="G405" s="4" t="str">
        <f>"本科"</f>
        <v>本科</v>
      </c>
      <c r="H405" s="4" t="s">
        <v>30</v>
      </c>
      <c r="I405" s="4"/>
    </row>
    <row r="406" spans="1:9" ht="30" customHeight="1">
      <c r="A406" s="4">
        <v>404</v>
      </c>
      <c r="B406" s="4" t="str">
        <f t="shared" si="21"/>
        <v>E2024021</v>
      </c>
      <c r="C406" s="4" t="s">
        <v>6</v>
      </c>
      <c r="D406" s="5" t="s">
        <v>12</v>
      </c>
      <c r="E406" s="4" t="str">
        <f>"陈忠基"</f>
        <v>陈忠基</v>
      </c>
      <c r="F406" s="4" t="str">
        <f>"男"</f>
        <v>男</v>
      </c>
      <c r="G406" s="4" t="str">
        <f>"专科"</f>
        <v>专科</v>
      </c>
      <c r="H406" s="4" t="s">
        <v>30</v>
      </c>
      <c r="I406" s="4"/>
    </row>
    <row r="407" spans="1:9" ht="30" customHeight="1">
      <c r="A407" s="4">
        <v>405</v>
      </c>
      <c r="B407" s="4" t="str">
        <f t="shared" si="21"/>
        <v>E2024021</v>
      </c>
      <c r="C407" s="4" t="s">
        <v>6</v>
      </c>
      <c r="D407" s="5" t="s">
        <v>12</v>
      </c>
      <c r="E407" s="4" t="str">
        <f>"张佳鑫"</f>
        <v>张佳鑫</v>
      </c>
      <c r="F407" s="4" t="str">
        <f>"女"</f>
        <v>女</v>
      </c>
      <c r="G407" s="4" t="str">
        <f>"硕士研究生"</f>
        <v>硕士研究生</v>
      </c>
      <c r="H407" s="4" t="s">
        <v>27</v>
      </c>
      <c r="I407" s="4"/>
    </row>
    <row r="408" spans="1:9" ht="30" customHeight="1">
      <c r="A408" s="4">
        <v>406</v>
      </c>
      <c r="B408" s="4" t="str">
        <f t="shared" si="21"/>
        <v>E2024021</v>
      </c>
      <c r="C408" s="4" t="s">
        <v>6</v>
      </c>
      <c r="D408" s="5" t="s">
        <v>12</v>
      </c>
      <c r="E408" s="4" t="str">
        <f>"贺鑫"</f>
        <v>贺鑫</v>
      </c>
      <c r="F408" s="4" t="str">
        <f>"女"</f>
        <v>女</v>
      </c>
      <c r="G408" s="4" t="str">
        <f>"本科"</f>
        <v>本科</v>
      </c>
      <c r="H408" s="4" t="s">
        <v>30</v>
      </c>
      <c r="I408" s="4"/>
    </row>
    <row r="409" spans="1:9" ht="30" customHeight="1">
      <c r="A409" s="4">
        <v>407</v>
      </c>
      <c r="B409" s="4" t="str">
        <f t="shared" si="21"/>
        <v>E2024021</v>
      </c>
      <c r="C409" s="4" t="s">
        <v>6</v>
      </c>
      <c r="D409" s="5" t="s">
        <v>12</v>
      </c>
      <c r="E409" s="4" t="str">
        <f>"谭堃"</f>
        <v>谭堃</v>
      </c>
      <c r="F409" s="4" t="str">
        <f>"男"</f>
        <v>男</v>
      </c>
      <c r="G409" s="4" t="str">
        <f>"本科"</f>
        <v>本科</v>
      </c>
      <c r="H409" s="4" t="s">
        <v>30</v>
      </c>
      <c r="I409" s="4"/>
    </row>
    <row r="410" spans="1:9" ht="30" customHeight="1">
      <c r="A410" s="4">
        <v>408</v>
      </c>
      <c r="B410" s="4" t="str">
        <f t="shared" si="21"/>
        <v>E2024021</v>
      </c>
      <c r="C410" s="4" t="s">
        <v>6</v>
      </c>
      <c r="D410" s="5" t="s">
        <v>12</v>
      </c>
      <c r="E410" s="4" t="str">
        <f>"曾彬"</f>
        <v>曾彬</v>
      </c>
      <c r="F410" s="4" t="str">
        <f>"男"</f>
        <v>男</v>
      </c>
      <c r="G410" s="4" t="str">
        <f>"本科"</f>
        <v>本科</v>
      </c>
      <c r="H410" s="4" t="s">
        <v>30</v>
      </c>
      <c r="I410" s="4"/>
    </row>
    <row r="411" spans="1:9" ht="30" customHeight="1">
      <c r="A411" s="4">
        <v>409</v>
      </c>
      <c r="B411" s="4" t="str">
        <f t="shared" ref="B411:B474" si="23">"E2024022"</f>
        <v>E2024022</v>
      </c>
      <c r="C411" s="4" t="s">
        <v>13</v>
      </c>
      <c r="D411" s="5" t="s">
        <v>12</v>
      </c>
      <c r="E411" s="4" t="str">
        <f>"黄雪芹"</f>
        <v>黄雪芹</v>
      </c>
      <c r="F411" s="4" t="str">
        <f>"女"</f>
        <v>女</v>
      </c>
      <c r="G411" s="4" t="str">
        <f>"本科"</f>
        <v>本科</v>
      </c>
      <c r="H411" s="4" t="s">
        <v>30</v>
      </c>
      <c r="I411" s="4"/>
    </row>
    <row r="412" spans="1:9" ht="30" customHeight="1">
      <c r="A412" s="4">
        <v>410</v>
      </c>
      <c r="B412" s="4" t="str">
        <f t="shared" si="23"/>
        <v>E2024022</v>
      </c>
      <c r="C412" s="4" t="s">
        <v>13</v>
      </c>
      <c r="D412" s="5" t="s">
        <v>12</v>
      </c>
      <c r="E412" s="4" t="str">
        <f>"王其蓉"</f>
        <v>王其蓉</v>
      </c>
      <c r="F412" s="4" t="str">
        <f>"女"</f>
        <v>女</v>
      </c>
      <c r="G412" s="4" t="str">
        <f>"本科"</f>
        <v>本科</v>
      </c>
      <c r="H412" s="4" t="s">
        <v>30</v>
      </c>
      <c r="I412" s="4"/>
    </row>
    <row r="413" spans="1:9" ht="30" customHeight="1">
      <c r="A413" s="4">
        <v>411</v>
      </c>
      <c r="B413" s="4" t="str">
        <f t="shared" si="23"/>
        <v>E2024022</v>
      </c>
      <c r="C413" s="4" t="s">
        <v>13</v>
      </c>
      <c r="D413" s="5" t="s">
        <v>12</v>
      </c>
      <c r="E413" s="4" t="str">
        <f>"李璐"</f>
        <v>李璐</v>
      </c>
      <c r="F413" s="4" t="str">
        <f>"女"</f>
        <v>女</v>
      </c>
      <c r="G413" s="4" t="str">
        <f>"硕士研究生"</f>
        <v>硕士研究生</v>
      </c>
      <c r="H413" s="4" t="s">
        <v>27</v>
      </c>
      <c r="I413" s="4"/>
    </row>
    <row r="414" spans="1:9" ht="30" customHeight="1">
      <c r="A414" s="4">
        <v>412</v>
      </c>
      <c r="B414" s="4" t="str">
        <f t="shared" si="23"/>
        <v>E2024022</v>
      </c>
      <c r="C414" s="4" t="s">
        <v>13</v>
      </c>
      <c r="D414" s="5" t="s">
        <v>12</v>
      </c>
      <c r="E414" s="4" t="str">
        <f>"杨晓芳"</f>
        <v>杨晓芳</v>
      </c>
      <c r="F414" s="4" t="str">
        <f>"女"</f>
        <v>女</v>
      </c>
      <c r="G414" s="4" t="str">
        <f>"本科"</f>
        <v>本科</v>
      </c>
      <c r="H414" s="4" t="s">
        <v>30</v>
      </c>
      <c r="I414" s="4"/>
    </row>
    <row r="415" spans="1:9" ht="30" customHeight="1">
      <c r="A415" s="4">
        <v>413</v>
      </c>
      <c r="B415" s="4" t="str">
        <f t="shared" si="23"/>
        <v>E2024022</v>
      </c>
      <c r="C415" s="4" t="s">
        <v>13</v>
      </c>
      <c r="D415" s="5" t="s">
        <v>12</v>
      </c>
      <c r="E415" s="4" t="str">
        <f>"王月娇"</f>
        <v>王月娇</v>
      </c>
      <c r="F415" s="4" t="str">
        <f>"女"</f>
        <v>女</v>
      </c>
      <c r="G415" s="4" t="str">
        <f>"本科"</f>
        <v>本科</v>
      </c>
      <c r="H415" s="4" t="s">
        <v>30</v>
      </c>
      <c r="I415" s="4"/>
    </row>
    <row r="416" spans="1:9" ht="30" customHeight="1">
      <c r="A416" s="4">
        <v>414</v>
      </c>
      <c r="B416" s="4" t="str">
        <f t="shared" si="23"/>
        <v>E2024022</v>
      </c>
      <c r="C416" s="4" t="s">
        <v>13</v>
      </c>
      <c r="D416" s="5" t="s">
        <v>12</v>
      </c>
      <c r="E416" s="4" t="str">
        <f>"张三丰"</f>
        <v>张三丰</v>
      </c>
      <c r="F416" s="4" t="str">
        <f>"男"</f>
        <v>男</v>
      </c>
      <c r="G416" s="4" t="str">
        <f>"本科"</f>
        <v>本科</v>
      </c>
      <c r="H416" s="4" t="s">
        <v>30</v>
      </c>
      <c r="I416" s="4"/>
    </row>
    <row r="417" spans="1:9" ht="30" customHeight="1">
      <c r="A417" s="4">
        <v>415</v>
      </c>
      <c r="B417" s="4" t="str">
        <f t="shared" si="23"/>
        <v>E2024022</v>
      </c>
      <c r="C417" s="4" t="s">
        <v>13</v>
      </c>
      <c r="D417" s="5" t="s">
        <v>12</v>
      </c>
      <c r="E417" s="4" t="str">
        <f>"张许容"</f>
        <v>张许容</v>
      </c>
      <c r="F417" s="4" t="str">
        <f>"女"</f>
        <v>女</v>
      </c>
      <c r="G417" s="4" t="str">
        <f>"本科"</f>
        <v>本科</v>
      </c>
      <c r="H417" s="4" t="s">
        <v>30</v>
      </c>
      <c r="I417" s="4"/>
    </row>
    <row r="418" spans="1:9" ht="30" customHeight="1">
      <c r="A418" s="4">
        <v>416</v>
      </c>
      <c r="B418" s="4" t="str">
        <f t="shared" si="23"/>
        <v>E2024022</v>
      </c>
      <c r="C418" s="4" t="s">
        <v>13</v>
      </c>
      <c r="D418" s="5" t="s">
        <v>12</v>
      </c>
      <c r="E418" s="4" t="str">
        <f>"刘高洁"</f>
        <v>刘高洁</v>
      </c>
      <c r="F418" s="4" t="str">
        <f>"女"</f>
        <v>女</v>
      </c>
      <c r="G418" s="4" t="str">
        <f>"本科"</f>
        <v>本科</v>
      </c>
      <c r="H418" s="4" t="s">
        <v>30</v>
      </c>
      <c r="I418" s="4"/>
    </row>
    <row r="419" spans="1:9" ht="30" customHeight="1">
      <c r="A419" s="4">
        <v>417</v>
      </c>
      <c r="B419" s="4" t="str">
        <f t="shared" si="23"/>
        <v>E2024022</v>
      </c>
      <c r="C419" s="4" t="s">
        <v>13</v>
      </c>
      <c r="D419" s="5" t="s">
        <v>12</v>
      </c>
      <c r="E419" s="4" t="str">
        <f>"张小艳"</f>
        <v>张小艳</v>
      </c>
      <c r="F419" s="4" t="str">
        <f>"女"</f>
        <v>女</v>
      </c>
      <c r="G419" s="4" t="str">
        <f>"硕士研究生"</f>
        <v>硕士研究生</v>
      </c>
      <c r="H419" s="4" t="s">
        <v>27</v>
      </c>
      <c r="I419" s="4"/>
    </row>
    <row r="420" spans="1:9" ht="30" customHeight="1">
      <c r="A420" s="4">
        <v>418</v>
      </c>
      <c r="B420" s="4" t="str">
        <f t="shared" si="23"/>
        <v>E2024022</v>
      </c>
      <c r="C420" s="4" t="s">
        <v>13</v>
      </c>
      <c r="D420" s="5" t="s">
        <v>12</v>
      </c>
      <c r="E420" s="4" t="str">
        <f>"王顺疆"</f>
        <v>王顺疆</v>
      </c>
      <c r="F420" s="4" t="str">
        <f>"男"</f>
        <v>男</v>
      </c>
      <c r="G420" s="4" t="str">
        <f t="shared" ref="G420:G443" si="24">"本科"</f>
        <v>本科</v>
      </c>
      <c r="H420" s="4" t="s">
        <v>30</v>
      </c>
      <c r="I420" s="4"/>
    </row>
    <row r="421" spans="1:9" ht="30" customHeight="1">
      <c r="A421" s="4">
        <v>419</v>
      </c>
      <c r="B421" s="4" t="str">
        <f t="shared" si="23"/>
        <v>E2024022</v>
      </c>
      <c r="C421" s="4" t="s">
        <v>13</v>
      </c>
      <c r="D421" s="5" t="s">
        <v>12</v>
      </c>
      <c r="E421" s="4" t="str">
        <f>"何小玲"</f>
        <v>何小玲</v>
      </c>
      <c r="F421" s="4" t="str">
        <f>"女"</f>
        <v>女</v>
      </c>
      <c r="G421" s="4" t="str">
        <f t="shared" si="24"/>
        <v>本科</v>
      </c>
      <c r="H421" s="4" t="s">
        <v>30</v>
      </c>
      <c r="I421" s="4"/>
    </row>
    <row r="422" spans="1:9" ht="30" customHeight="1">
      <c r="A422" s="4">
        <v>420</v>
      </c>
      <c r="B422" s="4" t="str">
        <f t="shared" si="23"/>
        <v>E2024022</v>
      </c>
      <c r="C422" s="4" t="s">
        <v>13</v>
      </c>
      <c r="D422" s="5" t="s">
        <v>12</v>
      </c>
      <c r="E422" s="4" t="str">
        <f>"郑立斌"</f>
        <v>郑立斌</v>
      </c>
      <c r="F422" s="4" t="str">
        <f>"女"</f>
        <v>女</v>
      </c>
      <c r="G422" s="4" t="str">
        <f t="shared" si="24"/>
        <v>本科</v>
      </c>
      <c r="H422" s="4" t="s">
        <v>30</v>
      </c>
      <c r="I422" s="4"/>
    </row>
    <row r="423" spans="1:9" ht="30" customHeight="1">
      <c r="A423" s="4">
        <v>421</v>
      </c>
      <c r="B423" s="4" t="str">
        <f t="shared" si="23"/>
        <v>E2024022</v>
      </c>
      <c r="C423" s="4" t="s">
        <v>13</v>
      </c>
      <c r="D423" s="5" t="s">
        <v>12</v>
      </c>
      <c r="E423" s="4" t="str">
        <f>"王叶辰"</f>
        <v>王叶辰</v>
      </c>
      <c r="F423" s="4" t="str">
        <f>"男"</f>
        <v>男</v>
      </c>
      <c r="G423" s="4" t="str">
        <f t="shared" si="24"/>
        <v>本科</v>
      </c>
      <c r="H423" s="4" t="s">
        <v>30</v>
      </c>
      <c r="I423" s="4"/>
    </row>
    <row r="424" spans="1:9" ht="30" customHeight="1">
      <c r="A424" s="4">
        <v>422</v>
      </c>
      <c r="B424" s="4" t="str">
        <f t="shared" si="23"/>
        <v>E2024022</v>
      </c>
      <c r="C424" s="4" t="s">
        <v>13</v>
      </c>
      <c r="D424" s="5" t="s">
        <v>12</v>
      </c>
      <c r="E424" s="4" t="str">
        <f>"李婷"</f>
        <v>李婷</v>
      </c>
      <c r="F424" s="4" t="str">
        <f>"女"</f>
        <v>女</v>
      </c>
      <c r="G424" s="4" t="str">
        <f t="shared" si="24"/>
        <v>本科</v>
      </c>
      <c r="H424" s="4" t="s">
        <v>30</v>
      </c>
      <c r="I424" s="4"/>
    </row>
    <row r="425" spans="1:9" ht="30" customHeight="1">
      <c r="A425" s="4">
        <v>423</v>
      </c>
      <c r="B425" s="4" t="str">
        <f t="shared" si="23"/>
        <v>E2024022</v>
      </c>
      <c r="C425" s="4" t="s">
        <v>13</v>
      </c>
      <c r="D425" s="5" t="s">
        <v>12</v>
      </c>
      <c r="E425" s="4" t="str">
        <f>"韦玮"</f>
        <v>韦玮</v>
      </c>
      <c r="F425" s="4" t="str">
        <f>"女"</f>
        <v>女</v>
      </c>
      <c r="G425" s="4" t="str">
        <f t="shared" si="24"/>
        <v>本科</v>
      </c>
      <c r="H425" s="4" t="s">
        <v>30</v>
      </c>
      <c r="I425" s="4"/>
    </row>
    <row r="426" spans="1:9" ht="30" customHeight="1">
      <c r="A426" s="4">
        <v>424</v>
      </c>
      <c r="B426" s="4" t="str">
        <f t="shared" si="23"/>
        <v>E2024022</v>
      </c>
      <c r="C426" s="4" t="s">
        <v>13</v>
      </c>
      <c r="D426" s="5" t="s">
        <v>12</v>
      </c>
      <c r="E426" s="4" t="str">
        <f>"黄嫔"</f>
        <v>黄嫔</v>
      </c>
      <c r="F426" s="4" t="str">
        <f>"女"</f>
        <v>女</v>
      </c>
      <c r="G426" s="4" t="str">
        <f t="shared" si="24"/>
        <v>本科</v>
      </c>
      <c r="H426" s="4" t="s">
        <v>30</v>
      </c>
      <c r="I426" s="4"/>
    </row>
    <row r="427" spans="1:9" ht="30" customHeight="1">
      <c r="A427" s="4">
        <v>425</v>
      </c>
      <c r="B427" s="4" t="str">
        <f t="shared" si="23"/>
        <v>E2024022</v>
      </c>
      <c r="C427" s="4" t="s">
        <v>13</v>
      </c>
      <c r="D427" s="5" t="s">
        <v>12</v>
      </c>
      <c r="E427" s="4" t="str">
        <f>"刘玉"</f>
        <v>刘玉</v>
      </c>
      <c r="F427" s="4" t="str">
        <f>"女"</f>
        <v>女</v>
      </c>
      <c r="G427" s="4" t="str">
        <f t="shared" si="24"/>
        <v>本科</v>
      </c>
      <c r="H427" s="4" t="s">
        <v>30</v>
      </c>
      <c r="I427" s="4"/>
    </row>
    <row r="428" spans="1:9" ht="30" customHeight="1">
      <c r="A428" s="4">
        <v>426</v>
      </c>
      <c r="B428" s="4" t="str">
        <f t="shared" si="23"/>
        <v>E2024022</v>
      </c>
      <c r="C428" s="4" t="s">
        <v>13</v>
      </c>
      <c r="D428" s="5" t="s">
        <v>12</v>
      </c>
      <c r="E428" s="4" t="str">
        <f>"李金领"</f>
        <v>李金领</v>
      </c>
      <c r="F428" s="4" t="str">
        <f>"男"</f>
        <v>男</v>
      </c>
      <c r="G428" s="4" t="str">
        <f t="shared" si="24"/>
        <v>本科</v>
      </c>
      <c r="H428" s="4" t="s">
        <v>30</v>
      </c>
      <c r="I428" s="4"/>
    </row>
    <row r="429" spans="1:9" ht="30" customHeight="1">
      <c r="A429" s="4">
        <v>427</v>
      </c>
      <c r="B429" s="4" t="str">
        <f t="shared" si="23"/>
        <v>E2024022</v>
      </c>
      <c r="C429" s="4" t="s">
        <v>13</v>
      </c>
      <c r="D429" s="5" t="s">
        <v>12</v>
      </c>
      <c r="E429" s="4" t="str">
        <f>"梁小珊"</f>
        <v>梁小珊</v>
      </c>
      <c r="F429" s="4" t="str">
        <f t="shared" ref="F429:F434" si="25">"女"</f>
        <v>女</v>
      </c>
      <c r="G429" s="4" t="str">
        <f t="shared" si="24"/>
        <v>本科</v>
      </c>
      <c r="H429" s="4" t="s">
        <v>30</v>
      </c>
      <c r="I429" s="4"/>
    </row>
    <row r="430" spans="1:9" ht="30" customHeight="1">
      <c r="A430" s="4">
        <v>428</v>
      </c>
      <c r="B430" s="4" t="str">
        <f t="shared" si="23"/>
        <v>E2024022</v>
      </c>
      <c r="C430" s="4" t="s">
        <v>13</v>
      </c>
      <c r="D430" s="5" t="s">
        <v>12</v>
      </c>
      <c r="E430" s="4" t="str">
        <f>"蒋晓玲"</f>
        <v>蒋晓玲</v>
      </c>
      <c r="F430" s="4" t="str">
        <f t="shared" si="25"/>
        <v>女</v>
      </c>
      <c r="G430" s="4" t="str">
        <f t="shared" si="24"/>
        <v>本科</v>
      </c>
      <c r="H430" s="4" t="s">
        <v>30</v>
      </c>
      <c r="I430" s="4"/>
    </row>
    <row r="431" spans="1:9" ht="30" customHeight="1">
      <c r="A431" s="4">
        <v>429</v>
      </c>
      <c r="B431" s="4" t="str">
        <f t="shared" si="23"/>
        <v>E2024022</v>
      </c>
      <c r="C431" s="4" t="s">
        <v>13</v>
      </c>
      <c r="D431" s="5" t="s">
        <v>12</v>
      </c>
      <c r="E431" s="4" t="str">
        <f>"田婳"</f>
        <v>田婳</v>
      </c>
      <c r="F431" s="4" t="str">
        <f t="shared" si="25"/>
        <v>女</v>
      </c>
      <c r="G431" s="4" t="str">
        <f t="shared" si="24"/>
        <v>本科</v>
      </c>
      <c r="H431" s="4" t="s">
        <v>30</v>
      </c>
      <c r="I431" s="4"/>
    </row>
    <row r="432" spans="1:9" ht="30" customHeight="1">
      <c r="A432" s="4">
        <v>430</v>
      </c>
      <c r="B432" s="4" t="str">
        <f t="shared" si="23"/>
        <v>E2024022</v>
      </c>
      <c r="C432" s="4" t="s">
        <v>13</v>
      </c>
      <c r="D432" s="5" t="s">
        <v>12</v>
      </c>
      <c r="E432" s="4" t="str">
        <f>"胡星怡"</f>
        <v>胡星怡</v>
      </c>
      <c r="F432" s="4" t="str">
        <f t="shared" si="25"/>
        <v>女</v>
      </c>
      <c r="G432" s="4" t="str">
        <f t="shared" si="24"/>
        <v>本科</v>
      </c>
      <c r="H432" s="4" t="s">
        <v>30</v>
      </c>
      <c r="I432" s="4"/>
    </row>
    <row r="433" spans="1:9" ht="30" customHeight="1">
      <c r="A433" s="4">
        <v>431</v>
      </c>
      <c r="B433" s="4" t="str">
        <f t="shared" si="23"/>
        <v>E2024022</v>
      </c>
      <c r="C433" s="4" t="s">
        <v>13</v>
      </c>
      <c r="D433" s="5" t="s">
        <v>12</v>
      </c>
      <c r="E433" s="4" t="str">
        <f>"高赵一丹"</f>
        <v>高赵一丹</v>
      </c>
      <c r="F433" s="4" t="str">
        <f t="shared" si="25"/>
        <v>女</v>
      </c>
      <c r="G433" s="4" t="str">
        <f t="shared" si="24"/>
        <v>本科</v>
      </c>
      <c r="H433" s="4" t="s">
        <v>30</v>
      </c>
      <c r="I433" s="4"/>
    </row>
    <row r="434" spans="1:9" ht="30" customHeight="1">
      <c r="A434" s="4">
        <v>432</v>
      </c>
      <c r="B434" s="4" t="str">
        <f t="shared" si="23"/>
        <v>E2024022</v>
      </c>
      <c r="C434" s="4" t="s">
        <v>13</v>
      </c>
      <c r="D434" s="5" t="s">
        <v>12</v>
      </c>
      <c r="E434" s="4" t="str">
        <f>"刘倩"</f>
        <v>刘倩</v>
      </c>
      <c r="F434" s="4" t="str">
        <f t="shared" si="25"/>
        <v>女</v>
      </c>
      <c r="G434" s="4" t="str">
        <f t="shared" si="24"/>
        <v>本科</v>
      </c>
      <c r="H434" s="4" t="s">
        <v>30</v>
      </c>
      <c r="I434" s="4"/>
    </row>
    <row r="435" spans="1:9" ht="30" customHeight="1">
      <c r="A435" s="4">
        <v>433</v>
      </c>
      <c r="B435" s="4" t="str">
        <f t="shared" si="23"/>
        <v>E2024022</v>
      </c>
      <c r="C435" s="4" t="s">
        <v>13</v>
      </c>
      <c r="D435" s="5" t="s">
        <v>12</v>
      </c>
      <c r="E435" s="4" t="str">
        <f>"张林杰"</f>
        <v>张林杰</v>
      </c>
      <c r="F435" s="4" t="str">
        <f>"男"</f>
        <v>男</v>
      </c>
      <c r="G435" s="4" t="str">
        <f t="shared" si="24"/>
        <v>本科</v>
      </c>
      <c r="H435" s="4" t="s">
        <v>30</v>
      </c>
      <c r="I435" s="4"/>
    </row>
    <row r="436" spans="1:9" ht="30" customHeight="1">
      <c r="A436" s="4">
        <v>434</v>
      </c>
      <c r="B436" s="4" t="str">
        <f t="shared" si="23"/>
        <v>E2024022</v>
      </c>
      <c r="C436" s="4" t="s">
        <v>13</v>
      </c>
      <c r="D436" s="5" t="s">
        <v>12</v>
      </c>
      <c r="E436" s="4" t="str">
        <f>"赖洋"</f>
        <v>赖洋</v>
      </c>
      <c r="F436" s="4" t="str">
        <f>"女"</f>
        <v>女</v>
      </c>
      <c r="G436" s="4" t="str">
        <f t="shared" si="24"/>
        <v>本科</v>
      </c>
      <c r="H436" s="4" t="s">
        <v>30</v>
      </c>
      <c r="I436" s="4"/>
    </row>
    <row r="437" spans="1:9" ht="30" customHeight="1">
      <c r="A437" s="4">
        <v>435</v>
      </c>
      <c r="B437" s="4" t="str">
        <f t="shared" si="23"/>
        <v>E2024022</v>
      </c>
      <c r="C437" s="4" t="s">
        <v>13</v>
      </c>
      <c r="D437" s="5" t="s">
        <v>12</v>
      </c>
      <c r="E437" s="4" t="str">
        <f>"史兰芽"</f>
        <v>史兰芽</v>
      </c>
      <c r="F437" s="4" t="str">
        <f>"女"</f>
        <v>女</v>
      </c>
      <c r="G437" s="4" t="str">
        <f t="shared" si="24"/>
        <v>本科</v>
      </c>
      <c r="H437" s="4" t="s">
        <v>30</v>
      </c>
      <c r="I437" s="4"/>
    </row>
    <row r="438" spans="1:9" ht="30" customHeight="1">
      <c r="A438" s="4">
        <v>436</v>
      </c>
      <c r="B438" s="4" t="str">
        <f t="shared" si="23"/>
        <v>E2024022</v>
      </c>
      <c r="C438" s="4" t="s">
        <v>13</v>
      </c>
      <c r="D438" s="5" t="s">
        <v>12</v>
      </c>
      <c r="E438" s="4" t="str">
        <f>"曹金祥"</f>
        <v>曹金祥</v>
      </c>
      <c r="F438" s="4" t="str">
        <f>"男"</f>
        <v>男</v>
      </c>
      <c r="G438" s="4" t="str">
        <f t="shared" si="24"/>
        <v>本科</v>
      </c>
      <c r="H438" s="4" t="s">
        <v>30</v>
      </c>
      <c r="I438" s="4"/>
    </row>
    <row r="439" spans="1:9" ht="30" customHeight="1">
      <c r="A439" s="4">
        <v>437</v>
      </c>
      <c r="B439" s="4" t="str">
        <f t="shared" si="23"/>
        <v>E2024022</v>
      </c>
      <c r="C439" s="4" t="s">
        <v>13</v>
      </c>
      <c r="D439" s="5" t="s">
        <v>12</v>
      </c>
      <c r="E439" s="4" t="str">
        <f>"覃晓雪"</f>
        <v>覃晓雪</v>
      </c>
      <c r="F439" s="4" t="str">
        <f t="shared" ref="F439:F451" si="26">"女"</f>
        <v>女</v>
      </c>
      <c r="G439" s="4" t="str">
        <f t="shared" si="24"/>
        <v>本科</v>
      </c>
      <c r="H439" s="4" t="s">
        <v>30</v>
      </c>
      <c r="I439" s="4"/>
    </row>
    <row r="440" spans="1:9" ht="30" customHeight="1">
      <c r="A440" s="4">
        <v>438</v>
      </c>
      <c r="B440" s="4" t="str">
        <f t="shared" si="23"/>
        <v>E2024022</v>
      </c>
      <c r="C440" s="4" t="s">
        <v>13</v>
      </c>
      <c r="D440" s="5" t="s">
        <v>12</v>
      </c>
      <c r="E440" s="4" t="str">
        <f>"张梅"</f>
        <v>张梅</v>
      </c>
      <c r="F440" s="4" t="str">
        <f t="shared" si="26"/>
        <v>女</v>
      </c>
      <c r="G440" s="4" t="str">
        <f t="shared" si="24"/>
        <v>本科</v>
      </c>
      <c r="H440" s="4" t="s">
        <v>30</v>
      </c>
      <c r="I440" s="4"/>
    </row>
    <row r="441" spans="1:9" ht="30" customHeight="1">
      <c r="A441" s="4">
        <v>439</v>
      </c>
      <c r="B441" s="4" t="str">
        <f t="shared" si="23"/>
        <v>E2024022</v>
      </c>
      <c r="C441" s="4" t="s">
        <v>13</v>
      </c>
      <c r="D441" s="5" t="s">
        <v>12</v>
      </c>
      <c r="E441" s="4" t="str">
        <f>"唐枚丹"</f>
        <v>唐枚丹</v>
      </c>
      <c r="F441" s="4" t="str">
        <f t="shared" si="26"/>
        <v>女</v>
      </c>
      <c r="G441" s="4" t="str">
        <f t="shared" si="24"/>
        <v>本科</v>
      </c>
      <c r="H441" s="4" t="s">
        <v>30</v>
      </c>
      <c r="I441" s="4"/>
    </row>
    <row r="442" spans="1:9" ht="30" customHeight="1">
      <c r="A442" s="4">
        <v>440</v>
      </c>
      <c r="B442" s="4" t="str">
        <f t="shared" si="23"/>
        <v>E2024022</v>
      </c>
      <c r="C442" s="4" t="s">
        <v>13</v>
      </c>
      <c r="D442" s="5" t="s">
        <v>12</v>
      </c>
      <c r="E442" s="4" t="str">
        <f>"周耀鑫"</f>
        <v>周耀鑫</v>
      </c>
      <c r="F442" s="4" t="str">
        <f t="shared" si="26"/>
        <v>女</v>
      </c>
      <c r="G442" s="4" t="str">
        <f t="shared" si="24"/>
        <v>本科</v>
      </c>
      <c r="H442" s="4" t="s">
        <v>30</v>
      </c>
      <c r="I442" s="4"/>
    </row>
    <row r="443" spans="1:9" ht="30" customHeight="1">
      <c r="A443" s="4">
        <v>441</v>
      </c>
      <c r="B443" s="4" t="str">
        <f t="shared" si="23"/>
        <v>E2024022</v>
      </c>
      <c r="C443" s="4" t="s">
        <v>13</v>
      </c>
      <c r="D443" s="5" t="s">
        <v>12</v>
      </c>
      <c r="E443" s="4" t="str">
        <f>"韦维"</f>
        <v>韦维</v>
      </c>
      <c r="F443" s="4" t="str">
        <f t="shared" si="26"/>
        <v>女</v>
      </c>
      <c r="G443" s="4" t="str">
        <f t="shared" si="24"/>
        <v>本科</v>
      </c>
      <c r="H443" s="4" t="s">
        <v>30</v>
      </c>
      <c r="I443" s="4"/>
    </row>
    <row r="444" spans="1:9" ht="30" customHeight="1">
      <c r="A444" s="4">
        <v>442</v>
      </c>
      <c r="B444" s="4" t="str">
        <f t="shared" si="23"/>
        <v>E2024022</v>
      </c>
      <c r="C444" s="4" t="s">
        <v>13</v>
      </c>
      <c r="D444" s="5" t="s">
        <v>12</v>
      </c>
      <c r="E444" s="4" t="str">
        <f>"谭艳妮"</f>
        <v>谭艳妮</v>
      </c>
      <c r="F444" s="4" t="str">
        <f t="shared" si="26"/>
        <v>女</v>
      </c>
      <c r="G444" s="4" t="str">
        <f>"硕士研究生"</f>
        <v>硕士研究生</v>
      </c>
      <c r="H444" s="4" t="s">
        <v>27</v>
      </c>
      <c r="I444" s="4"/>
    </row>
    <row r="445" spans="1:9" ht="30" customHeight="1">
      <c r="A445" s="4">
        <v>443</v>
      </c>
      <c r="B445" s="4" t="str">
        <f t="shared" si="23"/>
        <v>E2024022</v>
      </c>
      <c r="C445" s="4" t="s">
        <v>13</v>
      </c>
      <c r="D445" s="5" t="s">
        <v>12</v>
      </c>
      <c r="E445" s="4" t="str">
        <f>"乔杉杉"</f>
        <v>乔杉杉</v>
      </c>
      <c r="F445" s="4" t="str">
        <f t="shared" si="26"/>
        <v>女</v>
      </c>
      <c r="G445" s="4" t="str">
        <f>"本科"</f>
        <v>本科</v>
      </c>
      <c r="H445" s="4" t="s">
        <v>30</v>
      </c>
      <c r="I445" s="4"/>
    </row>
    <row r="446" spans="1:9" ht="30" customHeight="1">
      <c r="A446" s="4">
        <v>444</v>
      </c>
      <c r="B446" s="4" t="str">
        <f t="shared" si="23"/>
        <v>E2024022</v>
      </c>
      <c r="C446" s="4" t="s">
        <v>13</v>
      </c>
      <c r="D446" s="5" t="s">
        <v>12</v>
      </c>
      <c r="E446" s="4" t="str">
        <f>"田甜"</f>
        <v>田甜</v>
      </c>
      <c r="F446" s="4" t="str">
        <f t="shared" si="26"/>
        <v>女</v>
      </c>
      <c r="G446" s="4" t="str">
        <f>"本科"</f>
        <v>本科</v>
      </c>
      <c r="H446" s="4" t="s">
        <v>30</v>
      </c>
      <c r="I446" s="4"/>
    </row>
    <row r="447" spans="1:9" ht="30" customHeight="1">
      <c r="A447" s="4">
        <v>445</v>
      </c>
      <c r="B447" s="4" t="str">
        <f t="shared" si="23"/>
        <v>E2024022</v>
      </c>
      <c r="C447" s="4" t="s">
        <v>13</v>
      </c>
      <c r="D447" s="5" t="s">
        <v>12</v>
      </c>
      <c r="E447" s="4" t="str">
        <f>"赵桔枫"</f>
        <v>赵桔枫</v>
      </c>
      <c r="F447" s="4" t="str">
        <f t="shared" si="26"/>
        <v>女</v>
      </c>
      <c r="G447" s="4" t="str">
        <f>"硕士研究生"</f>
        <v>硕士研究生</v>
      </c>
      <c r="H447" s="4" t="s">
        <v>27</v>
      </c>
      <c r="I447" s="4"/>
    </row>
    <row r="448" spans="1:9" ht="30" customHeight="1">
      <c r="A448" s="4">
        <v>446</v>
      </c>
      <c r="B448" s="4" t="str">
        <f t="shared" si="23"/>
        <v>E2024022</v>
      </c>
      <c r="C448" s="4" t="s">
        <v>13</v>
      </c>
      <c r="D448" s="5" t="s">
        <v>12</v>
      </c>
      <c r="E448" s="4" t="str">
        <f>"李青艳"</f>
        <v>李青艳</v>
      </c>
      <c r="F448" s="4" t="str">
        <f t="shared" si="26"/>
        <v>女</v>
      </c>
      <c r="G448" s="4" t="str">
        <f t="shared" ref="G448:G511" si="27">"本科"</f>
        <v>本科</v>
      </c>
      <c r="H448" s="4" t="s">
        <v>30</v>
      </c>
      <c r="I448" s="4"/>
    </row>
    <row r="449" spans="1:9" ht="30" customHeight="1">
      <c r="A449" s="4">
        <v>447</v>
      </c>
      <c r="B449" s="4" t="str">
        <f t="shared" si="23"/>
        <v>E2024022</v>
      </c>
      <c r="C449" s="4" t="s">
        <v>13</v>
      </c>
      <c r="D449" s="5" t="s">
        <v>12</v>
      </c>
      <c r="E449" s="4" t="str">
        <f>"谭红花"</f>
        <v>谭红花</v>
      </c>
      <c r="F449" s="4" t="str">
        <f t="shared" si="26"/>
        <v>女</v>
      </c>
      <c r="G449" s="4" t="str">
        <f t="shared" si="27"/>
        <v>本科</v>
      </c>
      <c r="H449" s="4" t="s">
        <v>30</v>
      </c>
      <c r="I449" s="4"/>
    </row>
    <row r="450" spans="1:9" ht="30" customHeight="1">
      <c r="A450" s="4">
        <v>448</v>
      </c>
      <c r="B450" s="4" t="str">
        <f t="shared" si="23"/>
        <v>E2024022</v>
      </c>
      <c r="C450" s="4" t="s">
        <v>13</v>
      </c>
      <c r="D450" s="5" t="s">
        <v>12</v>
      </c>
      <c r="E450" s="4" t="str">
        <f>"黄渝婷"</f>
        <v>黄渝婷</v>
      </c>
      <c r="F450" s="4" t="str">
        <f t="shared" si="26"/>
        <v>女</v>
      </c>
      <c r="G450" s="4" t="str">
        <f t="shared" si="27"/>
        <v>本科</v>
      </c>
      <c r="H450" s="4" t="s">
        <v>30</v>
      </c>
      <c r="I450" s="4"/>
    </row>
    <row r="451" spans="1:9" ht="30" customHeight="1">
      <c r="A451" s="4">
        <v>449</v>
      </c>
      <c r="B451" s="4" t="str">
        <f t="shared" si="23"/>
        <v>E2024022</v>
      </c>
      <c r="C451" s="4" t="s">
        <v>13</v>
      </c>
      <c r="D451" s="5" t="s">
        <v>12</v>
      </c>
      <c r="E451" s="4" t="str">
        <f>"罗春晏"</f>
        <v>罗春晏</v>
      </c>
      <c r="F451" s="4" t="str">
        <f t="shared" si="26"/>
        <v>女</v>
      </c>
      <c r="G451" s="4" t="str">
        <f t="shared" si="27"/>
        <v>本科</v>
      </c>
      <c r="H451" s="4" t="s">
        <v>30</v>
      </c>
      <c r="I451" s="4"/>
    </row>
    <row r="452" spans="1:9" ht="30" customHeight="1">
      <c r="A452" s="4">
        <v>450</v>
      </c>
      <c r="B452" s="4" t="str">
        <f t="shared" si="23"/>
        <v>E2024022</v>
      </c>
      <c r="C452" s="4" t="s">
        <v>13</v>
      </c>
      <c r="D452" s="5" t="s">
        <v>12</v>
      </c>
      <c r="E452" s="4" t="str">
        <f>"吕宗康"</f>
        <v>吕宗康</v>
      </c>
      <c r="F452" s="4" t="str">
        <f>"男"</f>
        <v>男</v>
      </c>
      <c r="G452" s="4" t="str">
        <f t="shared" si="27"/>
        <v>本科</v>
      </c>
      <c r="H452" s="4" t="s">
        <v>30</v>
      </c>
      <c r="I452" s="4"/>
    </row>
    <row r="453" spans="1:9" ht="30" customHeight="1">
      <c r="A453" s="4">
        <v>451</v>
      </c>
      <c r="B453" s="4" t="str">
        <f t="shared" si="23"/>
        <v>E2024022</v>
      </c>
      <c r="C453" s="4" t="s">
        <v>13</v>
      </c>
      <c r="D453" s="5" t="s">
        <v>12</v>
      </c>
      <c r="E453" s="4" t="str">
        <f>"王婷"</f>
        <v>王婷</v>
      </c>
      <c r="F453" s="4" t="str">
        <f>"女"</f>
        <v>女</v>
      </c>
      <c r="G453" s="4" t="str">
        <f t="shared" si="27"/>
        <v>本科</v>
      </c>
      <c r="H453" s="4" t="s">
        <v>30</v>
      </c>
      <c r="I453" s="4"/>
    </row>
    <row r="454" spans="1:9" ht="30" customHeight="1">
      <c r="A454" s="4">
        <v>452</v>
      </c>
      <c r="B454" s="4" t="str">
        <f t="shared" si="23"/>
        <v>E2024022</v>
      </c>
      <c r="C454" s="4" t="s">
        <v>13</v>
      </c>
      <c r="D454" s="5" t="s">
        <v>12</v>
      </c>
      <c r="E454" s="4" t="str">
        <f>"崔越"</f>
        <v>崔越</v>
      </c>
      <c r="F454" s="4" t="str">
        <f>"男"</f>
        <v>男</v>
      </c>
      <c r="G454" s="4" t="str">
        <f t="shared" si="27"/>
        <v>本科</v>
      </c>
      <c r="H454" s="4" t="s">
        <v>30</v>
      </c>
      <c r="I454" s="4"/>
    </row>
    <row r="455" spans="1:9" ht="30" customHeight="1">
      <c r="A455" s="4">
        <v>453</v>
      </c>
      <c r="B455" s="4" t="str">
        <f t="shared" si="23"/>
        <v>E2024022</v>
      </c>
      <c r="C455" s="4" t="s">
        <v>13</v>
      </c>
      <c r="D455" s="5" t="s">
        <v>12</v>
      </c>
      <c r="E455" s="4" t="str">
        <f>"金盾"</f>
        <v>金盾</v>
      </c>
      <c r="F455" s="4" t="str">
        <f>"男"</f>
        <v>男</v>
      </c>
      <c r="G455" s="4" t="str">
        <f t="shared" si="27"/>
        <v>本科</v>
      </c>
      <c r="H455" s="4" t="s">
        <v>30</v>
      </c>
      <c r="I455" s="4"/>
    </row>
    <row r="456" spans="1:9" ht="30" customHeight="1">
      <c r="A456" s="4">
        <v>454</v>
      </c>
      <c r="B456" s="4" t="str">
        <f t="shared" si="23"/>
        <v>E2024022</v>
      </c>
      <c r="C456" s="4" t="s">
        <v>13</v>
      </c>
      <c r="D456" s="5" t="s">
        <v>12</v>
      </c>
      <c r="E456" s="4" t="str">
        <f>"祝佳"</f>
        <v>祝佳</v>
      </c>
      <c r="F456" s="4" t="str">
        <f>"女"</f>
        <v>女</v>
      </c>
      <c r="G456" s="4" t="str">
        <f t="shared" si="27"/>
        <v>本科</v>
      </c>
      <c r="H456" s="4" t="s">
        <v>30</v>
      </c>
      <c r="I456" s="4"/>
    </row>
    <row r="457" spans="1:9" ht="30" customHeight="1">
      <c r="A457" s="4">
        <v>455</v>
      </c>
      <c r="B457" s="4" t="str">
        <f t="shared" si="23"/>
        <v>E2024022</v>
      </c>
      <c r="C457" s="4" t="s">
        <v>13</v>
      </c>
      <c r="D457" s="5" t="s">
        <v>12</v>
      </c>
      <c r="E457" s="4" t="str">
        <f>"董升涛"</f>
        <v>董升涛</v>
      </c>
      <c r="F457" s="4" t="str">
        <f>"男"</f>
        <v>男</v>
      </c>
      <c r="G457" s="4" t="str">
        <f t="shared" si="27"/>
        <v>本科</v>
      </c>
      <c r="H457" s="4" t="s">
        <v>30</v>
      </c>
      <c r="I457" s="4"/>
    </row>
    <row r="458" spans="1:9" ht="30" customHeight="1">
      <c r="A458" s="4">
        <v>456</v>
      </c>
      <c r="B458" s="4" t="str">
        <f t="shared" si="23"/>
        <v>E2024022</v>
      </c>
      <c r="C458" s="4" t="s">
        <v>13</v>
      </c>
      <c r="D458" s="5" t="s">
        <v>12</v>
      </c>
      <c r="E458" s="4" t="str">
        <f>"吴翊菲"</f>
        <v>吴翊菲</v>
      </c>
      <c r="F458" s="4" t="str">
        <f>"女"</f>
        <v>女</v>
      </c>
      <c r="G458" s="4" t="str">
        <f t="shared" si="27"/>
        <v>本科</v>
      </c>
      <c r="H458" s="4" t="s">
        <v>30</v>
      </c>
      <c r="I458" s="4"/>
    </row>
    <row r="459" spans="1:9" ht="30" customHeight="1">
      <c r="A459" s="4">
        <v>457</v>
      </c>
      <c r="B459" s="4" t="str">
        <f t="shared" si="23"/>
        <v>E2024022</v>
      </c>
      <c r="C459" s="4" t="s">
        <v>13</v>
      </c>
      <c r="D459" s="5" t="s">
        <v>12</v>
      </c>
      <c r="E459" s="4" t="str">
        <f>"邓冉清云"</f>
        <v>邓冉清云</v>
      </c>
      <c r="F459" s="4" t="str">
        <f>"女"</f>
        <v>女</v>
      </c>
      <c r="G459" s="4" t="str">
        <f t="shared" si="27"/>
        <v>本科</v>
      </c>
      <c r="H459" s="4" t="s">
        <v>30</v>
      </c>
      <c r="I459" s="4"/>
    </row>
    <row r="460" spans="1:9" ht="30" customHeight="1">
      <c r="A460" s="4">
        <v>458</v>
      </c>
      <c r="B460" s="4" t="str">
        <f t="shared" si="23"/>
        <v>E2024022</v>
      </c>
      <c r="C460" s="4" t="s">
        <v>13</v>
      </c>
      <c r="D460" s="5" t="s">
        <v>12</v>
      </c>
      <c r="E460" s="4" t="str">
        <f>"祝娟"</f>
        <v>祝娟</v>
      </c>
      <c r="F460" s="4" t="str">
        <f>"女"</f>
        <v>女</v>
      </c>
      <c r="G460" s="4" t="str">
        <f t="shared" si="27"/>
        <v>本科</v>
      </c>
      <c r="H460" s="4" t="s">
        <v>30</v>
      </c>
      <c r="I460" s="4"/>
    </row>
    <row r="461" spans="1:9" ht="30" customHeight="1">
      <c r="A461" s="4">
        <v>459</v>
      </c>
      <c r="B461" s="4" t="str">
        <f t="shared" si="23"/>
        <v>E2024022</v>
      </c>
      <c r="C461" s="4" t="s">
        <v>13</v>
      </c>
      <c r="D461" s="5" t="s">
        <v>12</v>
      </c>
      <c r="E461" s="4" t="str">
        <f>"向定青"</f>
        <v>向定青</v>
      </c>
      <c r="F461" s="4" t="str">
        <f>"男"</f>
        <v>男</v>
      </c>
      <c r="G461" s="4" t="str">
        <f t="shared" si="27"/>
        <v>本科</v>
      </c>
      <c r="H461" s="4" t="s">
        <v>30</v>
      </c>
      <c r="I461" s="4"/>
    </row>
    <row r="462" spans="1:9" ht="30" customHeight="1">
      <c r="A462" s="4">
        <v>460</v>
      </c>
      <c r="B462" s="4" t="str">
        <f t="shared" si="23"/>
        <v>E2024022</v>
      </c>
      <c r="C462" s="4" t="s">
        <v>13</v>
      </c>
      <c r="D462" s="5" t="s">
        <v>12</v>
      </c>
      <c r="E462" s="4" t="str">
        <f>"刘娜娜"</f>
        <v>刘娜娜</v>
      </c>
      <c r="F462" s="4" t="str">
        <f>"女"</f>
        <v>女</v>
      </c>
      <c r="G462" s="4" t="str">
        <f t="shared" si="27"/>
        <v>本科</v>
      </c>
      <c r="H462" s="4" t="s">
        <v>30</v>
      </c>
      <c r="I462" s="4"/>
    </row>
    <row r="463" spans="1:9" ht="30" customHeight="1">
      <c r="A463" s="4">
        <v>461</v>
      </c>
      <c r="B463" s="4" t="str">
        <f t="shared" si="23"/>
        <v>E2024022</v>
      </c>
      <c r="C463" s="4" t="s">
        <v>13</v>
      </c>
      <c r="D463" s="5" t="s">
        <v>12</v>
      </c>
      <c r="E463" s="4" t="str">
        <f>"刘艳"</f>
        <v>刘艳</v>
      </c>
      <c r="F463" s="4" t="str">
        <f>"女"</f>
        <v>女</v>
      </c>
      <c r="G463" s="4" t="str">
        <f t="shared" si="27"/>
        <v>本科</v>
      </c>
      <c r="H463" s="4" t="s">
        <v>30</v>
      </c>
      <c r="I463" s="4"/>
    </row>
    <row r="464" spans="1:9" ht="30" customHeight="1">
      <c r="A464" s="4">
        <v>462</v>
      </c>
      <c r="B464" s="4" t="str">
        <f t="shared" si="23"/>
        <v>E2024022</v>
      </c>
      <c r="C464" s="4" t="s">
        <v>13</v>
      </c>
      <c r="D464" s="5" t="s">
        <v>12</v>
      </c>
      <c r="E464" s="4" t="str">
        <f>"李兰林"</f>
        <v>李兰林</v>
      </c>
      <c r="F464" s="4" t="str">
        <f>"女"</f>
        <v>女</v>
      </c>
      <c r="G464" s="4" t="str">
        <f t="shared" si="27"/>
        <v>本科</v>
      </c>
      <c r="H464" s="4" t="s">
        <v>30</v>
      </c>
      <c r="I464" s="4"/>
    </row>
    <row r="465" spans="1:9" ht="30" customHeight="1">
      <c r="A465" s="4">
        <v>463</v>
      </c>
      <c r="B465" s="4" t="str">
        <f t="shared" si="23"/>
        <v>E2024022</v>
      </c>
      <c r="C465" s="4" t="s">
        <v>13</v>
      </c>
      <c r="D465" s="5" t="s">
        <v>12</v>
      </c>
      <c r="E465" s="4" t="str">
        <f>"廖德银"</f>
        <v>廖德银</v>
      </c>
      <c r="F465" s="4" t="str">
        <f>"男"</f>
        <v>男</v>
      </c>
      <c r="G465" s="4" t="str">
        <f t="shared" si="27"/>
        <v>本科</v>
      </c>
      <c r="H465" s="4" t="s">
        <v>30</v>
      </c>
      <c r="I465" s="4"/>
    </row>
    <row r="466" spans="1:9" ht="30" customHeight="1">
      <c r="A466" s="4">
        <v>464</v>
      </c>
      <c r="B466" s="4" t="str">
        <f t="shared" si="23"/>
        <v>E2024022</v>
      </c>
      <c r="C466" s="4" t="s">
        <v>13</v>
      </c>
      <c r="D466" s="5" t="s">
        <v>12</v>
      </c>
      <c r="E466" s="4" t="str">
        <f>"朱迪"</f>
        <v>朱迪</v>
      </c>
      <c r="F466" s="4" t="str">
        <f>"男"</f>
        <v>男</v>
      </c>
      <c r="G466" s="4" t="str">
        <f t="shared" si="27"/>
        <v>本科</v>
      </c>
      <c r="H466" s="4" t="s">
        <v>30</v>
      </c>
      <c r="I466" s="4"/>
    </row>
    <row r="467" spans="1:9" ht="30" customHeight="1">
      <c r="A467" s="4">
        <v>465</v>
      </c>
      <c r="B467" s="4" t="str">
        <f t="shared" si="23"/>
        <v>E2024022</v>
      </c>
      <c r="C467" s="4" t="s">
        <v>13</v>
      </c>
      <c r="D467" s="5" t="s">
        <v>12</v>
      </c>
      <c r="E467" s="4" t="str">
        <f>"杜航"</f>
        <v>杜航</v>
      </c>
      <c r="F467" s="4" t="str">
        <f>"男"</f>
        <v>男</v>
      </c>
      <c r="G467" s="4" t="str">
        <f t="shared" si="27"/>
        <v>本科</v>
      </c>
      <c r="H467" s="4" t="s">
        <v>30</v>
      </c>
      <c r="I467" s="4"/>
    </row>
    <row r="468" spans="1:9" ht="30" customHeight="1">
      <c r="A468" s="4">
        <v>466</v>
      </c>
      <c r="B468" s="4" t="str">
        <f t="shared" si="23"/>
        <v>E2024022</v>
      </c>
      <c r="C468" s="4" t="s">
        <v>13</v>
      </c>
      <c r="D468" s="5" t="s">
        <v>12</v>
      </c>
      <c r="E468" s="4" t="str">
        <f>"龚佳玥"</f>
        <v>龚佳玥</v>
      </c>
      <c r="F468" s="4" t="str">
        <f t="shared" ref="F468:F477" si="28">"女"</f>
        <v>女</v>
      </c>
      <c r="G468" s="4" t="str">
        <f t="shared" si="27"/>
        <v>本科</v>
      </c>
      <c r="H468" s="4" t="s">
        <v>30</v>
      </c>
      <c r="I468" s="4"/>
    </row>
    <row r="469" spans="1:9" ht="30" customHeight="1">
      <c r="A469" s="4">
        <v>467</v>
      </c>
      <c r="B469" s="4" t="str">
        <f t="shared" si="23"/>
        <v>E2024022</v>
      </c>
      <c r="C469" s="4" t="s">
        <v>13</v>
      </c>
      <c r="D469" s="5" t="s">
        <v>12</v>
      </c>
      <c r="E469" s="4" t="str">
        <f>"王婧"</f>
        <v>王婧</v>
      </c>
      <c r="F469" s="4" t="str">
        <f t="shared" si="28"/>
        <v>女</v>
      </c>
      <c r="G469" s="4" t="str">
        <f t="shared" si="27"/>
        <v>本科</v>
      </c>
      <c r="H469" s="4" t="s">
        <v>30</v>
      </c>
      <c r="I469" s="4"/>
    </row>
    <row r="470" spans="1:9" ht="30" customHeight="1">
      <c r="A470" s="4">
        <v>468</v>
      </c>
      <c r="B470" s="4" t="str">
        <f t="shared" si="23"/>
        <v>E2024022</v>
      </c>
      <c r="C470" s="4" t="s">
        <v>13</v>
      </c>
      <c r="D470" s="5" t="s">
        <v>12</v>
      </c>
      <c r="E470" s="4" t="str">
        <f>"崔美玲"</f>
        <v>崔美玲</v>
      </c>
      <c r="F470" s="4" t="str">
        <f t="shared" si="28"/>
        <v>女</v>
      </c>
      <c r="G470" s="4" t="str">
        <f t="shared" si="27"/>
        <v>本科</v>
      </c>
      <c r="H470" s="4" t="s">
        <v>30</v>
      </c>
      <c r="I470" s="4"/>
    </row>
    <row r="471" spans="1:9" ht="30" customHeight="1">
      <c r="A471" s="4">
        <v>469</v>
      </c>
      <c r="B471" s="4" t="str">
        <f t="shared" si="23"/>
        <v>E2024022</v>
      </c>
      <c r="C471" s="4" t="s">
        <v>13</v>
      </c>
      <c r="D471" s="5" t="s">
        <v>12</v>
      </c>
      <c r="E471" s="4" t="str">
        <f>"欧阳格格"</f>
        <v>欧阳格格</v>
      </c>
      <c r="F471" s="4" t="str">
        <f t="shared" si="28"/>
        <v>女</v>
      </c>
      <c r="G471" s="4" t="str">
        <f t="shared" si="27"/>
        <v>本科</v>
      </c>
      <c r="H471" s="4" t="s">
        <v>30</v>
      </c>
      <c r="I471" s="4"/>
    </row>
    <row r="472" spans="1:9" ht="30" customHeight="1">
      <c r="A472" s="4">
        <v>470</v>
      </c>
      <c r="B472" s="4" t="str">
        <f t="shared" si="23"/>
        <v>E2024022</v>
      </c>
      <c r="C472" s="4" t="s">
        <v>13</v>
      </c>
      <c r="D472" s="5" t="s">
        <v>12</v>
      </c>
      <c r="E472" s="4" t="str">
        <f>"向赛嫡"</f>
        <v>向赛嫡</v>
      </c>
      <c r="F472" s="4" t="str">
        <f t="shared" si="28"/>
        <v>女</v>
      </c>
      <c r="G472" s="4" t="str">
        <f t="shared" si="27"/>
        <v>本科</v>
      </c>
      <c r="H472" s="4" t="s">
        <v>30</v>
      </c>
      <c r="I472" s="4"/>
    </row>
    <row r="473" spans="1:9" ht="30" customHeight="1">
      <c r="A473" s="4">
        <v>471</v>
      </c>
      <c r="B473" s="4" t="str">
        <f t="shared" si="23"/>
        <v>E2024022</v>
      </c>
      <c r="C473" s="4" t="s">
        <v>13</v>
      </c>
      <c r="D473" s="5" t="s">
        <v>12</v>
      </c>
      <c r="E473" s="4" t="str">
        <f>"谢琴琴"</f>
        <v>谢琴琴</v>
      </c>
      <c r="F473" s="4" t="str">
        <f t="shared" si="28"/>
        <v>女</v>
      </c>
      <c r="G473" s="4" t="str">
        <f t="shared" si="27"/>
        <v>本科</v>
      </c>
      <c r="H473" s="4" t="s">
        <v>30</v>
      </c>
      <c r="I473" s="4"/>
    </row>
    <row r="474" spans="1:9" ht="30" customHeight="1">
      <c r="A474" s="4">
        <v>472</v>
      </c>
      <c r="B474" s="4" t="str">
        <f t="shared" si="23"/>
        <v>E2024022</v>
      </c>
      <c r="C474" s="4" t="s">
        <v>13</v>
      </c>
      <c r="D474" s="5" t="s">
        <v>12</v>
      </c>
      <c r="E474" s="4" t="str">
        <f>"郭雯"</f>
        <v>郭雯</v>
      </c>
      <c r="F474" s="4" t="str">
        <f t="shared" si="28"/>
        <v>女</v>
      </c>
      <c r="G474" s="4" t="str">
        <f t="shared" si="27"/>
        <v>本科</v>
      </c>
      <c r="H474" s="4" t="s">
        <v>30</v>
      </c>
      <c r="I474" s="4"/>
    </row>
    <row r="475" spans="1:9" ht="30" customHeight="1">
      <c r="A475" s="4">
        <v>473</v>
      </c>
      <c r="B475" s="4" t="str">
        <f t="shared" ref="B475:B538" si="29">"E2024022"</f>
        <v>E2024022</v>
      </c>
      <c r="C475" s="4" t="s">
        <v>13</v>
      </c>
      <c r="D475" s="5" t="s">
        <v>12</v>
      </c>
      <c r="E475" s="4" t="str">
        <f>"陈忠淇"</f>
        <v>陈忠淇</v>
      </c>
      <c r="F475" s="4" t="str">
        <f t="shared" si="28"/>
        <v>女</v>
      </c>
      <c r="G475" s="4" t="str">
        <f t="shared" si="27"/>
        <v>本科</v>
      </c>
      <c r="H475" s="4" t="s">
        <v>30</v>
      </c>
      <c r="I475" s="4"/>
    </row>
    <row r="476" spans="1:9" ht="30" customHeight="1">
      <c r="A476" s="4">
        <v>474</v>
      </c>
      <c r="B476" s="4" t="str">
        <f t="shared" si="29"/>
        <v>E2024022</v>
      </c>
      <c r="C476" s="4" t="s">
        <v>13</v>
      </c>
      <c r="D476" s="5" t="s">
        <v>12</v>
      </c>
      <c r="E476" s="4" t="str">
        <f>"张慧玲"</f>
        <v>张慧玲</v>
      </c>
      <c r="F476" s="4" t="str">
        <f t="shared" si="28"/>
        <v>女</v>
      </c>
      <c r="G476" s="4" t="str">
        <f t="shared" si="27"/>
        <v>本科</v>
      </c>
      <c r="H476" s="4" t="s">
        <v>30</v>
      </c>
      <c r="I476" s="4"/>
    </row>
    <row r="477" spans="1:9" ht="30" customHeight="1">
      <c r="A477" s="4">
        <v>475</v>
      </c>
      <c r="B477" s="4" t="str">
        <f t="shared" si="29"/>
        <v>E2024022</v>
      </c>
      <c r="C477" s="4" t="s">
        <v>13</v>
      </c>
      <c r="D477" s="5" t="s">
        <v>12</v>
      </c>
      <c r="E477" s="4" t="str">
        <f>"樊傲"</f>
        <v>樊傲</v>
      </c>
      <c r="F477" s="4" t="str">
        <f t="shared" si="28"/>
        <v>女</v>
      </c>
      <c r="G477" s="4" t="str">
        <f t="shared" si="27"/>
        <v>本科</v>
      </c>
      <c r="H477" s="4" t="s">
        <v>30</v>
      </c>
      <c r="I477" s="4"/>
    </row>
    <row r="478" spans="1:9" ht="30" customHeight="1">
      <c r="A478" s="4">
        <v>476</v>
      </c>
      <c r="B478" s="4" t="str">
        <f t="shared" si="29"/>
        <v>E2024022</v>
      </c>
      <c r="C478" s="4" t="s">
        <v>13</v>
      </c>
      <c r="D478" s="5" t="s">
        <v>12</v>
      </c>
      <c r="E478" s="4" t="str">
        <f>"谭浩然"</f>
        <v>谭浩然</v>
      </c>
      <c r="F478" s="4" t="str">
        <f>"男"</f>
        <v>男</v>
      </c>
      <c r="G478" s="4" t="str">
        <f t="shared" si="27"/>
        <v>本科</v>
      </c>
      <c r="H478" s="4" t="s">
        <v>30</v>
      </c>
      <c r="I478" s="4"/>
    </row>
    <row r="479" spans="1:9" ht="30" customHeight="1">
      <c r="A479" s="4">
        <v>477</v>
      </c>
      <c r="B479" s="4" t="str">
        <f t="shared" si="29"/>
        <v>E2024022</v>
      </c>
      <c r="C479" s="4" t="s">
        <v>13</v>
      </c>
      <c r="D479" s="5" t="s">
        <v>12</v>
      </c>
      <c r="E479" s="4" t="str">
        <f>"黄祥枚"</f>
        <v>黄祥枚</v>
      </c>
      <c r="F479" s="4" t="str">
        <f>"女"</f>
        <v>女</v>
      </c>
      <c r="G479" s="4" t="str">
        <f t="shared" si="27"/>
        <v>本科</v>
      </c>
      <c r="H479" s="4" t="s">
        <v>30</v>
      </c>
      <c r="I479" s="4"/>
    </row>
    <row r="480" spans="1:9" ht="30" customHeight="1">
      <c r="A480" s="4">
        <v>478</v>
      </c>
      <c r="B480" s="4" t="str">
        <f t="shared" si="29"/>
        <v>E2024022</v>
      </c>
      <c r="C480" s="4" t="s">
        <v>13</v>
      </c>
      <c r="D480" s="5" t="s">
        <v>12</v>
      </c>
      <c r="E480" s="4" t="str">
        <f>"聂富琴"</f>
        <v>聂富琴</v>
      </c>
      <c r="F480" s="4" t="str">
        <f>"女"</f>
        <v>女</v>
      </c>
      <c r="G480" s="4" t="str">
        <f t="shared" si="27"/>
        <v>本科</v>
      </c>
      <c r="H480" s="4" t="s">
        <v>30</v>
      </c>
      <c r="I480" s="4"/>
    </row>
    <row r="481" spans="1:9" ht="30" customHeight="1">
      <c r="A481" s="4">
        <v>479</v>
      </c>
      <c r="B481" s="4" t="str">
        <f t="shared" si="29"/>
        <v>E2024022</v>
      </c>
      <c r="C481" s="4" t="s">
        <v>13</v>
      </c>
      <c r="D481" s="5" t="s">
        <v>12</v>
      </c>
      <c r="E481" s="4" t="str">
        <f>"康资唯"</f>
        <v>康资唯</v>
      </c>
      <c r="F481" s="4" t="str">
        <f>"女"</f>
        <v>女</v>
      </c>
      <c r="G481" s="4" t="str">
        <f t="shared" si="27"/>
        <v>本科</v>
      </c>
      <c r="H481" s="4" t="s">
        <v>30</v>
      </c>
      <c r="I481" s="4"/>
    </row>
    <row r="482" spans="1:9" ht="30" customHeight="1">
      <c r="A482" s="4">
        <v>480</v>
      </c>
      <c r="B482" s="4" t="str">
        <f t="shared" si="29"/>
        <v>E2024022</v>
      </c>
      <c r="C482" s="4" t="s">
        <v>13</v>
      </c>
      <c r="D482" s="5" t="s">
        <v>12</v>
      </c>
      <c r="E482" s="4" t="str">
        <f>"李倩怡"</f>
        <v>李倩怡</v>
      </c>
      <c r="F482" s="4" t="str">
        <f>"女"</f>
        <v>女</v>
      </c>
      <c r="G482" s="4" t="str">
        <f t="shared" si="27"/>
        <v>本科</v>
      </c>
      <c r="H482" s="4" t="s">
        <v>30</v>
      </c>
      <c r="I482" s="4"/>
    </row>
    <row r="483" spans="1:9" ht="30" customHeight="1">
      <c r="A483" s="4">
        <v>481</v>
      </c>
      <c r="B483" s="4" t="str">
        <f t="shared" si="29"/>
        <v>E2024022</v>
      </c>
      <c r="C483" s="4" t="s">
        <v>13</v>
      </c>
      <c r="D483" s="5" t="s">
        <v>12</v>
      </c>
      <c r="E483" s="4" t="str">
        <f>"谭磊"</f>
        <v>谭磊</v>
      </c>
      <c r="F483" s="4" t="str">
        <f>"男"</f>
        <v>男</v>
      </c>
      <c r="G483" s="4" t="str">
        <f t="shared" si="27"/>
        <v>本科</v>
      </c>
      <c r="H483" s="4" t="s">
        <v>30</v>
      </c>
      <c r="I483" s="4"/>
    </row>
    <row r="484" spans="1:9" ht="30" customHeight="1">
      <c r="A484" s="4">
        <v>482</v>
      </c>
      <c r="B484" s="4" t="str">
        <f t="shared" si="29"/>
        <v>E2024022</v>
      </c>
      <c r="C484" s="4" t="s">
        <v>13</v>
      </c>
      <c r="D484" s="5" t="s">
        <v>12</v>
      </c>
      <c r="E484" s="4" t="str">
        <f>"邵玲"</f>
        <v>邵玲</v>
      </c>
      <c r="F484" s="4" t="str">
        <f t="shared" ref="F484:F494" si="30">"女"</f>
        <v>女</v>
      </c>
      <c r="G484" s="4" t="str">
        <f t="shared" si="27"/>
        <v>本科</v>
      </c>
      <c r="H484" s="4" t="s">
        <v>30</v>
      </c>
      <c r="I484" s="4"/>
    </row>
    <row r="485" spans="1:9" ht="30" customHeight="1">
      <c r="A485" s="4">
        <v>483</v>
      </c>
      <c r="B485" s="4" t="str">
        <f t="shared" si="29"/>
        <v>E2024022</v>
      </c>
      <c r="C485" s="4" t="s">
        <v>13</v>
      </c>
      <c r="D485" s="5" t="s">
        <v>12</v>
      </c>
      <c r="E485" s="4" t="str">
        <f>"姚庆庆"</f>
        <v>姚庆庆</v>
      </c>
      <c r="F485" s="4" t="str">
        <f t="shared" si="30"/>
        <v>女</v>
      </c>
      <c r="G485" s="4" t="str">
        <f t="shared" si="27"/>
        <v>本科</v>
      </c>
      <c r="H485" s="4" t="s">
        <v>30</v>
      </c>
      <c r="I485" s="4"/>
    </row>
    <row r="486" spans="1:9" ht="30" customHeight="1">
      <c r="A486" s="4">
        <v>484</v>
      </c>
      <c r="B486" s="4" t="str">
        <f t="shared" si="29"/>
        <v>E2024022</v>
      </c>
      <c r="C486" s="4" t="s">
        <v>13</v>
      </c>
      <c r="D486" s="5" t="s">
        <v>12</v>
      </c>
      <c r="E486" s="4" t="str">
        <f>"王萌"</f>
        <v>王萌</v>
      </c>
      <c r="F486" s="4" t="str">
        <f t="shared" si="30"/>
        <v>女</v>
      </c>
      <c r="G486" s="4" t="str">
        <f t="shared" si="27"/>
        <v>本科</v>
      </c>
      <c r="H486" s="4" t="s">
        <v>30</v>
      </c>
      <c r="I486" s="4"/>
    </row>
    <row r="487" spans="1:9" ht="30" customHeight="1">
      <c r="A487" s="4">
        <v>485</v>
      </c>
      <c r="B487" s="4" t="str">
        <f t="shared" si="29"/>
        <v>E2024022</v>
      </c>
      <c r="C487" s="4" t="s">
        <v>13</v>
      </c>
      <c r="D487" s="5" t="s">
        <v>12</v>
      </c>
      <c r="E487" s="4" t="str">
        <f>"刘晓谚"</f>
        <v>刘晓谚</v>
      </c>
      <c r="F487" s="4" t="str">
        <f t="shared" si="30"/>
        <v>女</v>
      </c>
      <c r="G487" s="4" t="str">
        <f t="shared" si="27"/>
        <v>本科</v>
      </c>
      <c r="H487" s="4" t="s">
        <v>30</v>
      </c>
      <c r="I487" s="4"/>
    </row>
    <row r="488" spans="1:9" ht="30" customHeight="1">
      <c r="A488" s="4">
        <v>486</v>
      </c>
      <c r="B488" s="4" t="str">
        <f t="shared" si="29"/>
        <v>E2024022</v>
      </c>
      <c r="C488" s="4" t="s">
        <v>13</v>
      </c>
      <c r="D488" s="5" t="s">
        <v>12</v>
      </c>
      <c r="E488" s="4" t="str">
        <f>"许玉莲"</f>
        <v>许玉莲</v>
      </c>
      <c r="F488" s="4" t="str">
        <f t="shared" si="30"/>
        <v>女</v>
      </c>
      <c r="G488" s="4" t="str">
        <f t="shared" si="27"/>
        <v>本科</v>
      </c>
      <c r="H488" s="4" t="s">
        <v>30</v>
      </c>
      <c r="I488" s="4"/>
    </row>
    <row r="489" spans="1:9" ht="30" customHeight="1">
      <c r="A489" s="4">
        <v>487</v>
      </c>
      <c r="B489" s="4" t="str">
        <f t="shared" si="29"/>
        <v>E2024022</v>
      </c>
      <c r="C489" s="4" t="s">
        <v>13</v>
      </c>
      <c r="D489" s="5" t="s">
        <v>12</v>
      </c>
      <c r="E489" s="4" t="str">
        <f>"杜鹃"</f>
        <v>杜鹃</v>
      </c>
      <c r="F489" s="4" t="str">
        <f t="shared" si="30"/>
        <v>女</v>
      </c>
      <c r="G489" s="4" t="str">
        <f t="shared" si="27"/>
        <v>本科</v>
      </c>
      <c r="H489" s="4" t="s">
        <v>30</v>
      </c>
      <c r="I489" s="4"/>
    </row>
    <row r="490" spans="1:9" ht="30" customHeight="1">
      <c r="A490" s="4">
        <v>488</v>
      </c>
      <c r="B490" s="4" t="str">
        <f t="shared" si="29"/>
        <v>E2024022</v>
      </c>
      <c r="C490" s="4" t="s">
        <v>13</v>
      </c>
      <c r="D490" s="5" t="s">
        <v>12</v>
      </c>
      <c r="E490" s="4" t="str">
        <f>"杨彩芬"</f>
        <v>杨彩芬</v>
      </c>
      <c r="F490" s="4" t="str">
        <f t="shared" si="30"/>
        <v>女</v>
      </c>
      <c r="G490" s="4" t="str">
        <f t="shared" si="27"/>
        <v>本科</v>
      </c>
      <c r="H490" s="4" t="s">
        <v>30</v>
      </c>
      <c r="I490" s="4"/>
    </row>
    <row r="491" spans="1:9" ht="30" customHeight="1">
      <c r="A491" s="4">
        <v>489</v>
      </c>
      <c r="B491" s="4" t="str">
        <f t="shared" si="29"/>
        <v>E2024022</v>
      </c>
      <c r="C491" s="4" t="s">
        <v>13</v>
      </c>
      <c r="D491" s="5" t="s">
        <v>12</v>
      </c>
      <c r="E491" s="4" t="str">
        <f>"陈天娇"</f>
        <v>陈天娇</v>
      </c>
      <c r="F491" s="4" t="str">
        <f t="shared" si="30"/>
        <v>女</v>
      </c>
      <c r="G491" s="4" t="str">
        <f t="shared" si="27"/>
        <v>本科</v>
      </c>
      <c r="H491" s="4" t="s">
        <v>30</v>
      </c>
      <c r="I491" s="4"/>
    </row>
    <row r="492" spans="1:9" ht="30" customHeight="1">
      <c r="A492" s="4">
        <v>490</v>
      </c>
      <c r="B492" s="4" t="str">
        <f t="shared" si="29"/>
        <v>E2024022</v>
      </c>
      <c r="C492" s="4" t="s">
        <v>13</v>
      </c>
      <c r="D492" s="5" t="s">
        <v>12</v>
      </c>
      <c r="E492" s="4" t="str">
        <f>"董歆"</f>
        <v>董歆</v>
      </c>
      <c r="F492" s="4" t="str">
        <f t="shared" si="30"/>
        <v>女</v>
      </c>
      <c r="G492" s="4" t="str">
        <f t="shared" si="27"/>
        <v>本科</v>
      </c>
      <c r="H492" s="4" t="s">
        <v>30</v>
      </c>
      <c r="I492" s="4"/>
    </row>
    <row r="493" spans="1:9" ht="30" customHeight="1">
      <c r="A493" s="4">
        <v>491</v>
      </c>
      <c r="B493" s="4" t="str">
        <f t="shared" si="29"/>
        <v>E2024022</v>
      </c>
      <c r="C493" s="4" t="s">
        <v>13</v>
      </c>
      <c r="D493" s="5" t="s">
        <v>12</v>
      </c>
      <c r="E493" s="4" t="str">
        <f>"胡蕾"</f>
        <v>胡蕾</v>
      </c>
      <c r="F493" s="4" t="str">
        <f t="shared" si="30"/>
        <v>女</v>
      </c>
      <c r="G493" s="4" t="str">
        <f t="shared" si="27"/>
        <v>本科</v>
      </c>
      <c r="H493" s="4" t="s">
        <v>30</v>
      </c>
      <c r="I493" s="4"/>
    </row>
    <row r="494" spans="1:9" ht="30" customHeight="1">
      <c r="A494" s="4">
        <v>492</v>
      </c>
      <c r="B494" s="4" t="str">
        <f t="shared" si="29"/>
        <v>E2024022</v>
      </c>
      <c r="C494" s="4" t="s">
        <v>13</v>
      </c>
      <c r="D494" s="5" t="s">
        <v>12</v>
      </c>
      <c r="E494" s="4" t="str">
        <f>"徐安晴"</f>
        <v>徐安晴</v>
      </c>
      <c r="F494" s="4" t="str">
        <f t="shared" si="30"/>
        <v>女</v>
      </c>
      <c r="G494" s="4" t="str">
        <f t="shared" si="27"/>
        <v>本科</v>
      </c>
      <c r="H494" s="4" t="s">
        <v>30</v>
      </c>
      <c r="I494" s="4"/>
    </row>
    <row r="495" spans="1:9" ht="30" customHeight="1">
      <c r="A495" s="4">
        <v>493</v>
      </c>
      <c r="B495" s="4" t="str">
        <f t="shared" si="29"/>
        <v>E2024022</v>
      </c>
      <c r="C495" s="4" t="s">
        <v>13</v>
      </c>
      <c r="D495" s="5" t="s">
        <v>12</v>
      </c>
      <c r="E495" s="4" t="str">
        <f>"杨春晗"</f>
        <v>杨春晗</v>
      </c>
      <c r="F495" s="4" t="str">
        <f>"男"</f>
        <v>男</v>
      </c>
      <c r="G495" s="4" t="str">
        <f t="shared" si="27"/>
        <v>本科</v>
      </c>
      <c r="H495" s="4" t="s">
        <v>30</v>
      </c>
      <c r="I495" s="4"/>
    </row>
    <row r="496" spans="1:9" ht="30" customHeight="1">
      <c r="A496" s="4">
        <v>494</v>
      </c>
      <c r="B496" s="4" t="str">
        <f t="shared" si="29"/>
        <v>E2024022</v>
      </c>
      <c r="C496" s="4" t="s">
        <v>13</v>
      </c>
      <c r="D496" s="5" t="s">
        <v>12</v>
      </c>
      <c r="E496" s="4" t="str">
        <f>"梁婧荣"</f>
        <v>梁婧荣</v>
      </c>
      <c r="F496" s="4" t="str">
        <f>"女"</f>
        <v>女</v>
      </c>
      <c r="G496" s="4" t="str">
        <f t="shared" si="27"/>
        <v>本科</v>
      </c>
      <c r="H496" s="4" t="s">
        <v>30</v>
      </c>
      <c r="I496" s="4"/>
    </row>
    <row r="497" spans="1:9" ht="30" customHeight="1">
      <c r="A497" s="4">
        <v>495</v>
      </c>
      <c r="B497" s="4" t="str">
        <f t="shared" si="29"/>
        <v>E2024022</v>
      </c>
      <c r="C497" s="4" t="s">
        <v>13</v>
      </c>
      <c r="D497" s="5" t="s">
        <v>12</v>
      </c>
      <c r="E497" s="4" t="str">
        <f>"黄鑫彪"</f>
        <v>黄鑫彪</v>
      </c>
      <c r="F497" s="4" t="str">
        <f>"男"</f>
        <v>男</v>
      </c>
      <c r="G497" s="4" t="str">
        <f t="shared" si="27"/>
        <v>本科</v>
      </c>
      <c r="H497" s="4" t="s">
        <v>30</v>
      </c>
      <c r="I497" s="4"/>
    </row>
    <row r="498" spans="1:9" ht="30" customHeight="1">
      <c r="A498" s="4">
        <v>496</v>
      </c>
      <c r="B498" s="4" t="str">
        <f t="shared" si="29"/>
        <v>E2024022</v>
      </c>
      <c r="C498" s="4" t="s">
        <v>13</v>
      </c>
      <c r="D498" s="5" t="s">
        <v>12</v>
      </c>
      <c r="E498" s="4" t="str">
        <f>"祝先智"</f>
        <v>祝先智</v>
      </c>
      <c r="F498" s="4" t="str">
        <f>"男"</f>
        <v>男</v>
      </c>
      <c r="G498" s="4" t="str">
        <f t="shared" si="27"/>
        <v>本科</v>
      </c>
      <c r="H498" s="4" t="s">
        <v>30</v>
      </c>
      <c r="I498" s="4"/>
    </row>
    <row r="499" spans="1:9" ht="30" customHeight="1">
      <c r="A499" s="4">
        <v>497</v>
      </c>
      <c r="B499" s="4" t="str">
        <f t="shared" si="29"/>
        <v>E2024022</v>
      </c>
      <c r="C499" s="4" t="s">
        <v>13</v>
      </c>
      <c r="D499" s="5" t="s">
        <v>12</v>
      </c>
      <c r="E499" s="4" t="str">
        <f>"朱亚新"</f>
        <v>朱亚新</v>
      </c>
      <c r="F499" s="4" t="str">
        <f t="shared" ref="F499:F519" si="31">"女"</f>
        <v>女</v>
      </c>
      <c r="G499" s="4" t="str">
        <f t="shared" si="27"/>
        <v>本科</v>
      </c>
      <c r="H499" s="4" t="s">
        <v>30</v>
      </c>
      <c r="I499" s="4"/>
    </row>
    <row r="500" spans="1:9" ht="30" customHeight="1">
      <c r="A500" s="4">
        <v>498</v>
      </c>
      <c r="B500" s="4" t="str">
        <f t="shared" si="29"/>
        <v>E2024022</v>
      </c>
      <c r="C500" s="4" t="s">
        <v>13</v>
      </c>
      <c r="D500" s="5" t="s">
        <v>12</v>
      </c>
      <c r="E500" s="4" t="str">
        <f>"向丽"</f>
        <v>向丽</v>
      </c>
      <c r="F500" s="4" t="str">
        <f t="shared" si="31"/>
        <v>女</v>
      </c>
      <c r="G500" s="4" t="str">
        <f t="shared" si="27"/>
        <v>本科</v>
      </c>
      <c r="H500" s="4" t="s">
        <v>30</v>
      </c>
      <c r="I500" s="4"/>
    </row>
    <row r="501" spans="1:9" ht="30" customHeight="1">
      <c r="A501" s="4">
        <v>499</v>
      </c>
      <c r="B501" s="4" t="str">
        <f t="shared" si="29"/>
        <v>E2024022</v>
      </c>
      <c r="C501" s="4" t="s">
        <v>13</v>
      </c>
      <c r="D501" s="5" t="s">
        <v>12</v>
      </c>
      <c r="E501" s="4" t="str">
        <f>"李艳红"</f>
        <v>李艳红</v>
      </c>
      <c r="F501" s="4" t="str">
        <f t="shared" si="31"/>
        <v>女</v>
      </c>
      <c r="G501" s="4" t="str">
        <f t="shared" si="27"/>
        <v>本科</v>
      </c>
      <c r="H501" s="4" t="s">
        <v>30</v>
      </c>
      <c r="I501" s="4"/>
    </row>
    <row r="502" spans="1:9" ht="30" customHeight="1">
      <c r="A502" s="4">
        <v>500</v>
      </c>
      <c r="B502" s="4" t="str">
        <f t="shared" si="29"/>
        <v>E2024022</v>
      </c>
      <c r="C502" s="4" t="s">
        <v>13</v>
      </c>
      <c r="D502" s="5" t="s">
        <v>12</v>
      </c>
      <c r="E502" s="4" t="str">
        <f>"李桂英"</f>
        <v>李桂英</v>
      </c>
      <c r="F502" s="4" t="str">
        <f t="shared" si="31"/>
        <v>女</v>
      </c>
      <c r="G502" s="4" t="str">
        <f t="shared" si="27"/>
        <v>本科</v>
      </c>
      <c r="H502" s="4" t="s">
        <v>30</v>
      </c>
      <c r="I502" s="4"/>
    </row>
    <row r="503" spans="1:9" ht="30" customHeight="1">
      <c r="A503" s="4">
        <v>501</v>
      </c>
      <c r="B503" s="4" t="str">
        <f t="shared" si="29"/>
        <v>E2024022</v>
      </c>
      <c r="C503" s="4" t="s">
        <v>13</v>
      </c>
      <c r="D503" s="5" t="s">
        <v>12</v>
      </c>
      <c r="E503" s="4" t="str">
        <f>"李玲"</f>
        <v>李玲</v>
      </c>
      <c r="F503" s="4" t="str">
        <f t="shared" si="31"/>
        <v>女</v>
      </c>
      <c r="G503" s="4" t="str">
        <f t="shared" si="27"/>
        <v>本科</v>
      </c>
      <c r="H503" s="4" t="s">
        <v>30</v>
      </c>
      <c r="I503" s="4"/>
    </row>
    <row r="504" spans="1:9" ht="30" customHeight="1">
      <c r="A504" s="4">
        <v>502</v>
      </c>
      <c r="B504" s="4" t="str">
        <f t="shared" si="29"/>
        <v>E2024022</v>
      </c>
      <c r="C504" s="4" t="s">
        <v>13</v>
      </c>
      <c r="D504" s="5" t="s">
        <v>12</v>
      </c>
      <c r="E504" s="4" t="str">
        <f>"汪珊"</f>
        <v>汪珊</v>
      </c>
      <c r="F504" s="4" t="str">
        <f t="shared" si="31"/>
        <v>女</v>
      </c>
      <c r="G504" s="4" t="str">
        <f t="shared" si="27"/>
        <v>本科</v>
      </c>
      <c r="H504" s="4" t="s">
        <v>30</v>
      </c>
      <c r="I504" s="4"/>
    </row>
    <row r="505" spans="1:9" ht="30" customHeight="1">
      <c r="A505" s="4">
        <v>503</v>
      </c>
      <c r="B505" s="4" t="str">
        <f t="shared" si="29"/>
        <v>E2024022</v>
      </c>
      <c r="C505" s="4" t="s">
        <v>13</v>
      </c>
      <c r="D505" s="5" t="s">
        <v>12</v>
      </c>
      <c r="E505" s="4" t="str">
        <f>"冉航"</f>
        <v>冉航</v>
      </c>
      <c r="F505" s="4" t="str">
        <f t="shared" si="31"/>
        <v>女</v>
      </c>
      <c r="G505" s="4" t="str">
        <f t="shared" si="27"/>
        <v>本科</v>
      </c>
      <c r="H505" s="4" t="s">
        <v>30</v>
      </c>
      <c r="I505" s="4"/>
    </row>
    <row r="506" spans="1:9" ht="30" customHeight="1">
      <c r="A506" s="4">
        <v>504</v>
      </c>
      <c r="B506" s="4" t="str">
        <f t="shared" si="29"/>
        <v>E2024022</v>
      </c>
      <c r="C506" s="4" t="s">
        <v>13</v>
      </c>
      <c r="D506" s="5" t="s">
        <v>12</v>
      </c>
      <c r="E506" s="4" t="str">
        <f>"黄周"</f>
        <v>黄周</v>
      </c>
      <c r="F506" s="4" t="str">
        <f t="shared" si="31"/>
        <v>女</v>
      </c>
      <c r="G506" s="4" t="str">
        <f t="shared" si="27"/>
        <v>本科</v>
      </c>
      <c r="H506" s="4" t="s">
        <v>30</v>
      </c>
      <c r="I506" s="4"/>
    </row>
    <row r="507" spans="1:9" ht="30" customHeight="1">
      <c r="A507" s="4">
        <v>505</v>
      </c>
      <c r="B507" s="4" t="str">
        <f t="shared" si="29"/>
        <v>E2024022</v>
      </c>
      <c r="C507" s="4" t="s">
        <v>13</v>
      </c>
      <c r="D507" s="5" t="s">
        <v>12</v>
      </c>
      <c r="E507" s="4" t="str">
        <f>"梁思思"</f>
        <v>梁思思</v>
      </c>
      <c r="F507" s="4" t="str">
        <f t="shared" si="31"/>
        <v>女</v>
      </c>
      <c r="G507" s="4" t="str">
        <f t="shared" si="27"/>
        <v>本科</v>
      </c>
      <c r="H507" s="4" t="s">
        <v>30</v>
      </c>
      <c r="I507" s="4"/>
    </row>
    <row r="508" spans="1:9" ht="30" customHeight="1">
      <c r="A508" s="4">
        <v>506</v>
      </c>
      <c r="B508" s="4" t="str">
        <f t="shared" si="29"/>
        <v>E2024022</v>
      </c>
      <c r="C508" s="4" t="s">
        <v>13</v>
      </c>
      <c r="D508" s="5" t="s">
        <v>12</v>
      </c>
      <c r="E508" s="4" t="str">
        <f>"邹阳堰"</f>
        <v>邹阳堰</v>
      </c>
      <c r="F508" s="4" t="str">
        <f t="shared" si="31"/>
        <v>女</v>
      </c>
      <c r="G508" s="4" t="str">
        <f t="shared" si="27"/>
        <v>本科</v>
      </c>
      <c r="H508" s="4" t="s">
        <v>30</v>
      </c>
      <c r="I508" s="4"/>
    </row>
    <row r="509" spans="1:9" ht="30" customHeight="1">
      <c r="A509" s="4">
        <v>507</v>
      </c>
      <c r="B509" s="4" t="str">
        <f t="shared" si="29"/>
        <v>E2024022</v>
      </c>
      <c r="C509" s="4" t="s">
        <v>13</v>
      </c>
      <c r="D509" s="5" t="s">
        <v>12</v>
      </c>
      <c r="E509" s="4" t="str">
        <f>"谭晨彦"</f>
        <v>谭晨彦</v>
      </c>
      <c r="F509" s="4" t="str">
        <f t="shared" si="31"/>
        <v>女</v>
      </c>
      <c r="G509" s="4" t="str">
        <f t="shared" si="27"/>
        <v>本科</v>
      </c>
      <c r="H509" s="4" t="s">
        <v>30</v>
      </c>
      <c r="I509" s="4"/>
    </row>
    <row r="510" spans="1:9" ht="30" customHeight="1">
      <c r="A510" s="4">
        <v>508</v>
      </c>
      <c r="B510" s="4" t="str">
        <f t="shared" si="29"/>
        <v>E2024022</v>
      </c>
      <c r="C510" s="4" t="s">
        <v>13</v>
      </c>
      <c r="D510" s="5" t="s">
        <v>12</v>
      </c>
      <c r="E510" s="4" t="str">
        <f>"张璇"</f>
        <v>张璇</v>
      </c>
      <c r="F510" s="4" t="str">
        <f t="shared" si="31"/>
        <v>女</v>
      </c>
      <c r="G510" s="4" t="str">
        <f t="shared" si="27"/>
        <v>本科</v>
      </c>
      <c r="H510" s="4" t="s">
        <v>30</v>
      </c>
      <c r="I510" s="4"/>
    </row>
    <row r="511" spans="1:9" ht="30" customHeight="1">
      <c r="A511" s="4">
        <v>509</v>
      </c>
      <c r="B511" s="4" t="str">
        <f t="shared" si="29"/>
        <v>E2024022</v>
      </c>
      <c r="C511" s="4" t="s">
        <v>13</v>
      </c>
      <c r="D511" s="5" t="s">
        <v>12</v>
      </c>
      <c r="E511" s="4" t="str">
        <f>"郑爽"</f>
        <v>郑爽</v>
      </c>
      <c r="F511" s="4" t="str">
        <f t="shared" si="31"/>
        <v>女</v>
      </c>
      <c r="G511" s="4" t="str">
        <f t="shared" si="27"/>
        <v>本科</v>
      </c>
      <c r="H511" s="4" t="s">
        <v>30</v>
      </c>
      <c r="I511" s="4"/>
    </row>
    <row r="512" spans="1:9" ht="30" customHeight="1">
      <c r="A512" s="4">
        <v>510</v>
      </c>
      <c r="B512" s="4" t="str">
        <f t="shared" si="29"/>
        <v>E2024022</v>
      </c>
      <c r="C512" s="4" t="s">
        <v>13</v>
      </c>
      <c r="D512" s="5" t="s">
        <v>12</v>
      </c>
      <c r="E512" s="4" t="str">
        <f>"刘金兰"</f>
        <v>刘金兰</v>
      </c>
      <c r="F512" s="4" t="str">
        <f t="shared" si="31"/>
        <v>女</v>
      </c>
      <c r="G512" s="4" t="str">
        <f t="shared" ref="G512:G558" si="32">"本科"</f>
        <v>本科</v>
      </c>
      <c r="H512" s="4" t="s">
        <v>30</v>
      </c>
      <c r="I512" s="4"/>
    </row>
    <row r="513" spans="1:9" ht="30" customHeight="1">
      <c r="A513" s="4">
        <v>511</v>
      </c>
      <c r="B513" s="4" t="str">
        <f t="shared" si="29"/>
        <v>E2024022</v>
      </c>
      <c r="C513" s="4" t="s">
        <v>13</v>
      </c>
      <c r="D513" s="5" t="s">
        <v>12</v>
      </c>
      <c r="E513" s="4" t="str">
        <f>"李玲"</f>
        <v>李玲</v>
      </c>
      <c r="F513" s="4" t="str">
        <f t="shared" si="31"/>
        <v>女</v>
      </c>
      <c r="G513" s="4" t="str">
        <f t="shared" si="32"/>
        <v>本科</v>
      </c>
      <c r="H513" s="4" t="s">
        <v>30</v>
      </c>
      <c r="I513" s="4"/>
    </row>
    <row r="514" spans="1:9" ht="30" customHeight="1">
      <c r="A514" s="4">
        <v>512</v>
      </c>
      <c r="B514" s="4" t="str">
        <f t="shared" si="29"/>
        <v>E2024022</v>
      </c>
      <c r="C514" s="4" t="s">
        <v>13</v>
      </c>
      <c r="D514" s="5" t="s">
        <v>12</v>
      </c>
      <c r="E514" s="4" t="str">
        <f>"陈敏"</f>
        <v>陈敏</v>
      </c>
      <c r="F514" s="4" t="str">
        <f t="shared" si="31"/>
        <v>女</v>
      </c>
      <c r="G514" s="4" t="str">
        <f t="shared" si="32"/>
        <v>本科</v>
      </c>
      <c r="H514" s="4" t="s">
        <v>30</v>
      </c>
      <c r="I514" s="4"/>
    </row>
    <row r="515" spans="1:9" ht="30" customHeight="1">
      <c r="A515" s="4">
        <v>513</v>
      </c>
      <c r="B515" s="4" t="str">
        <f t="shared" si="29"/>
        <v>E2024022</v>
      </c>
      <c r="C515" s="4" t="s">
        <v>13</v>
      </c>
      <c r="D515" s="5" t="s">
        <v>12</v>
      </c>
      <c r="E515" s="4" t="str">
        <f>"周恩敬"</f>
        <v>周恩敬</v>
      </c>
      <c r="F515" s="4" t="str">
        <f t="shared" si="31"/>
        <v>女</v>
      </c>
      <c r="G515" s="4" t="str">
        <f t="shared" si="32"/>
        <v>本科</v>
      </c>
      <c r="H515" s="4" t="s">
        <v>30</v>
      </c>
      <c r="I515" s="4"/>
    </row>
    <row r="516" spans="1:9" ht="30" customHeight="1">
      <c r="A516" s="4">
        <v>514</v>
      </c>
      <c r="B516" s="4" t="str">
        <f t="shared" si="29"/>
        <v>E2024022</v>
      </c>
      <c r="C516" s="4" t="s">
        <v>13</v>
      </c>
      <c r="D516" s="5" t="s">
        <v>12</v>
      </c>
      <c r="E516" s="4" t="str">
        <f>"彭琳坤"</f>
        <v>彭琳坤</v>
      </c>
      <c r="F516" s="4" t="str">
        <f t="shared" si="31"/>
        <v>女</v>
      </c>
      <c r="G516" s="4" t="str">
        <f t="shared" si="32"/>
        <v>本科</v>
      </c>
      <c r="H516" s="4" t="s">
        <v>30</v>
      </c>
      <c r="I516" s="4"/>
    </row>
    <row r="517" spans="1:9" ht="30" customHeight="1">
      <c r="A517" s="4">
        <v>515</v>
      </c>
      <c r="B517" s="4" t="str">
        <f t="shared" si="29"/>
        <v>E2024022</v>
      </c>
      <c r="C517" s="4" t="s">
        <v>13</v>
      </c>
      <c r="D517" s="5" t="s">
        <v>12</v>
      </c>
      <c r="E517" s="4" t="str">
        <f>"谭蓉"</f>
        <v>谭蓉</v>
      </c>
      <c r="F517" s="4" t="str">
        <f t="shared" si="31"/>
        <v>女</v>
      </c>
      <c r="G517" s="4" t="str">
        <f t="shared" si="32"/>
        <v>本科</v>
      </c>
      <c r="H517" s="4" t="s">
        <v>30</v>
      </c>
      <c r="I517" s="4"/>
    </row>
    <row r="518" spans="1:9" ht="30" customHeight="1">
      <c r="A518" s="4">
        <v>516</v>
      </c>
      <c r="B518" s="4" t="str">
        <f t="shared" si="29"/>
        <v>E2024022</v>
      </c>
      <c r="C518" s="4" t="s">
        <v>13</v>
      </c>
      <c r="D518" s="5" t="s">
        <v>12</v>
      </c>
      <c r="E518" s="4" t="str">
        <f>"代宏清"</f>
        <v>代宏清</v>
      </c>
      <c r="F518" s="4" t="str">
        <f t="shared" si="31"/>
        <v>女</v>
      </c>
      <c r="G518" s="4" t="str">
        <f t="shared" si="32"/>
        <v>本科</v>
      </c>
      <c r="H518" s="4" t="s">
        <v>30</v>
      </c>
      <c r="I518" s="4"/>
    </row>
    <row r="519" spans="1:9" ht="30" customHeight="1">
      <c r="A519" s="4">
        <v>517</v>
      </c>
      <c r="B519" s="4" t="str">
        <f t="shared" si="29"/>
        <v>E2024022</v>
      </c>
      <c r="C519" s="4" t="s">
        <v>13</v>
      </c>
      <c r="D519" s="5" t="s">
        <v>12</v>
      </c>
      <c r="E519" s="4" t="str">
        <f>"陈慧玲"</f>
        <v>陈慧玲</v>
      </c>
      <c r="F519" s="4" t="str">
        <f t="shared" si="31"/>
        <v>女</v>
      </c>
      <c r="G519" s="4" t="str">
        <f t="shared" si="32"/>
        <v>本科</v>
      </c>
      <c r="H519" s="4" t="s">
        <v>30</v>
      </c>
      <c r="I519" s="4"/>
    </row>
    <row r="520" spans="1:9" ht="30" customHeight="1">
      <c r="A520" s="4">
        <v>518</v>
      </c>
      <c r="B520" s="4" t="str">
        <f t="shared" si="29"/>
        <v>E2024022</v>
      </c>
      <c r="C520" s="4" t="s">
        <v>13</v>
      </c>
      <c r="D520" s="5" t="s">
        <v>12</v>
      </c>
      <c r="E520" s="4" t="str">
        <f>"张傲然"</f>
        <v>张傲然</v>
      </c>
      <c r="F520" s="4" t="str">
        <f>"男"</f>
        <v>男</v>
      </c>
      <c r="G520" s="4" t="str">
        <f t="shared" si="32"/>
        <v>本科</v>
      </c>
      <c r="H520" s="4" t="s">
        <v>30</v>
      </c>
      <c r="I520" s="4"/>
    </row>
    <row r="521" spans="1:9" ht="30" customHeight="1">
      <c r="A521" s="4">
        <v>519</v>
      </c>
      <c r="B521" s="4" t="str">
        <f t="shared" si="29"/>
        <v>E2024022</v>
      </c>
      <c r="C521" s="4" t="s">
        <v>13</v>
      </c>
      <c r="D521" s="5" t="s">
        <v>12</v>
      </c>
      <c r="E521" s="4" t="str">
        <f>"陈冬生"</f>
        <v>陈冬生</v>
      </c>
      <c r="F521" s="4" t="str">
        <f>"男"</f>
        <v>男</v>
      </c>
      <c r="G521" s="4" t="str">
        <f t="shared" si="32"/>
        <v>本科</v>
      </c>
      <c r="H521" s="4" t="s">
        <v>30</v>
      </c>
      <c r="I521" s="4"/>
    </row>
    <row r="522" spans="1:9" ht="30" customHeight="1">
      <c r="A522" s="4">
        <v>520</v>
      </c>
      <c r="B522" s="4" t="str">
        <f t="shared" si="29"/>
        <v>E2024022</v>
      </c>
      <c r="C522" s="4" t="s">
        <v>13</v>
      </c>
      <c r="D522" s="5" t="s">
        <v>12</v>
      </c>
      <c r="E522" s="4" t="str">
        <f>"唐丹"</f>
        <v>唐丹</v>
      </c>
      <c r="F522" s="4" t="str">
        <f>"女"</f>
        <v>女</v>
      </c>
      <c r="G522" s="4" t="str">
        <f t="shared" si="32"/>
        <v>本科</v>
      </c>
      <c r="H522" s="4" t="s">
        <v>30</v>
      </c>
      <c r="I522" s="4"/>
    </row>
    <row r="523" spans="1:9" ht="30" customHeight="1">
      <c r="A523" s="4">
        <v>521</v>
      </c>
      <c r="B523" s="4" t="str">
        <f t="shared" si="29"/>
        <v>E2024022</v>
      </c>
      <c r="C523" s="4" t="s">
        <v>13</v>
      </c>
      <c r="D523" s="5" t="s">
        <v>12</v>
      </c>
      <c r="E523" s="4" t="str">
        <f>"王金莲"</f>
        <v>王金莲</v>
      </c>
      <c r="F523" s="4" t="str">
        <f>"女"</f>
        <v>女</v>
      </c>
      <c r="G523" s="4" t="str">
        <f t="shared" si="32"/>
        <v>本科</v>
      </c>
      <c r="H523" s="4" t="s">
        <v>30</v>
      </c>
      <c r="I523" s="4"/>
    </row>
    <row r="524" spans="1:9" ht="30" customHeight="1">
      <c r="A524" s="4">
        <v>522</v>
      </c>
      <c r="B524" s="4" t="str">
        <f t="shared" si="29"/>
        <v>E2024022</v>
      </c>
      <c r="C524" s="4" t="s">
        <v>13</v>
      </c>
      <c r="D524" s="5" t="s">
        <v>12</v>
      </c>
      <c r="E524" s="4" t="str">
        <f>"刘宇航"</f>
        <v>刘宇航</v>
      </c>
      <c r="F524" s="4" t="str">
        <f>"男"</f>
        <v>男</v>
      </c>
      <c r="G524" s="4" t="str">
        <f t="shared" si="32"/>
        <v>本科</v>
      </c>
      <c r="H524" s="4" t="s">
        <v>30</v>
      </c>
      <c r="I524" s="4"/>
    </row>
    <row r="525" spans="1:9" ht="30" customHeight="1">
      <c r="A525" s="4">
        <v>523</v>
      </c>
      <c r="B525" s="4" t="str">
        <f t="shared" si="29"/>
        <v>E2024022</v>
      </c>
      <c r="C525" s="4" t="s">
        <v>13</v>
      </c>
      <c r="D525" s="5" t="s">
        <v>12</v>
      </c>
      <c r="E525" s="4" t="str">
        <f>"韦甜"</f>
        <v>韦甜</v>
      </c>
      <c r="F525" s="4" t="str">
        <f t="shared" ref="F525:F541" si="33">"女"</f>
        <v>女</v>
      </c>
      <c r="G525" s="4" t="str">
        <f t="shared" si="32"/>
        <v>本科</v>
      </c>
      <c r="H525" s="4" t="s">
        <v>30</v>
      </c>
      <c r="I525" s="4"/>
    </row>
    <row r="526" spans="1:9" ht="30" customHeight="1">
      <c r="A526" s="4">
        <v>524</v>
      </c>
      <c r="B526" s="4" t="str">
        <f t="shared" si="29"/>
        <v>E2024022</v>
      </c>
      <c r="C526" s="4" t="s">
        <v>13</v>
      </c>
      <c r="D526" s="5" t="s">
        <v>12</v>
      </c>
      <c r="E526" s="4" t="str">
        <f>"覃丽娅"</f>
        <v>覃丽娅</v>
      </c>
      <c r="F526" s="4" t="str">
        <f t="shared" si="33"/>
        <v>女</v>
      </c>
      <c r="G526" s="4" t="str">
        <f t="shared" si="32"/>
        <v>本科</v>
      </c>
      <c r="H526" s="4" t="s">
        <v>30</v>
      </c>
      <c r="I526" s="4"/>
    </row>
    <row r="527" spans="1:9" ht="30" customHeight="1">
      <c r="A527" s="4">
        <v>525</v>
      </c>
      <c r="B527" s="4" t="str">
        <f t="shared" si="29"/>
        <v>E2024022</v>
      </c>
      <c r="C527" s="4" t="s">
        <v>13</v>
      </c>
      <c r="D527" s="5" t="s">
        <v>12</v>
      </c>
      <c r="E527" s="4" t="str">
        <f>"易卉"</f>
        <v>易卉</v>
      </c>
      <c r="F527" s="4" t="str">
        <f t="shared" si="33"/>
        <v>女</v>
      </c>
      <c r="G527" s="4" t="str">
        <f t="shared" si="32"/>
        <v>本科</v>
      </c>
      <c r="H527" s="4" t="s">
        <v>30</v>
      </c>
      <c r="I527" s="4"/>
    </row>
    <row r="528" spans="1:9" ht="30" customHeight="1">
      <c r="A528" s="4">
        <v>526</v>
      </c>
      <c r="B528" s="4" t="str">
        <f t="shared" si="29"/>
        <v>E2024022</v>
      </c>
      <c r="C528" s="4" t="s">
        <v>13</v>
      </c>
      <c r="D528" s="5" t="s">
        <v>12</v>
      </c>
      <c r="E528" s="4" t="str">
        <f>"刘先采"</f>
        <v>刘先采</v>
      </c>
      <c r="F528" s="4" t="str">
        <f t="shared" si="33"/>
        <v>女</v>
      </c>
      <c r="G528" s="4" t="str">
        <f t="shared" si="32"/>
        <v>本科</v>
      </c>
      <c r="H528" s="4" t="s">
        <v>30</v>
      </c>
      <c r="I528" s="4"/>
    </row>
    <row r="529" spans="1:9" ht="30" customHeight="1">
      <c r="A529" s="4">
        <v>527</v>
      </c>
      <c r="B529" s="4" t="str">
        <f t="shared" si="29"/>
        <v>E2024022</v>
      </c>
      <c r="C529" s="4" t="s">
        <v>13</v>
      </c>
      <c r="D529" s="5" t="s">
        <v>12</v>
      </c>
      <c r="E529" s="4" t="str">
        <f>"谭迪莉"</f>
        <v>谭迪莉</v>
      </c>
      <c r="F529" s="4" t="str">
        <f t="shared" si="33"/>
        <v>女</v>
      </c>
      <c r="G529" s="4" t="str">
        <f t="shared" si="32"/>
        <v>本科</v>
      </c>
      <c r="H529" s="4" t="s">
        <v>30</v>
      </c>
      <c r="I529" s="4"/>
    </row>
    <row r="530" spans="1:9" ht="30" customHeight="1">
      <c r="A530" s="4">
        <v>528</v>
      </c>
      <c r="B530" s="4" t="str">
        <f t="shared" si="29"/>
        <v>E2024022</v>
      </c>
      <c r="C530" s="4" t="s">
        <v>13</v>
      </c>
      <c r="D530" s="5" t="s">
        <v>12</v>
      </c>
      <c r="E530" s="4" t="str">
        <f>"黄建宁"</f>
        <v>黄建宁</v>
      </c>
      <c r="F530" s="4" t="str">
        <f t="shared" si="33"/>
        <v>女</v>
      </c>
      <c r="G530" s="4" t="str">
        <f t="shared" si="32"/>
        <v>本科</v>
      </c>
      <c r="H530" s="4" t="s">
        <v>30</v>
      </c>
      <c r="I530" s="4"/>
    </row>
    <row r="531" spans="1:9" ht="30" customHeight="1">
      <c r="A531" s="4">
        <v>529</v>
      </c>
      <c r="B531" s="4" t="str">
        <f t="shared" si="29"/>
        <v>E2024022</v>
      </c>
      <c r="C531" s="4" t="s">
        <v>13</v>
      </c>
      <c r="D531" s="5" t="s">
        <v>12</v>
      </c>
      <c r="E531" s="4" t="str">
        <f>"郎少慧"</f>
        <v>郎少慧</v>
      </c>
      <c r="F531" s="4" t="str">
        <f t="shared" si="33"/>
        <v>女</v>
      </c>
      <c r="G531" s="4" t="str">
        <f t="shared" si="32"/>
        <v>本科</v>
      </c>
      <c r="H531" s="4" t="s">
        <v>30</v>
      </c>
      <c r="I531" s="4"/>
    </row>
    <row r="532" spans="1:9" ht="30" customHeight="1">
      <c r="A532" s="4">
        <v>530</v>
      </c>
      <c r="B532" s="4" t="str">
        <f t="shared" si="29"/>
        <v>E2024022</v>
      </c>
      <c r="C532" s="4" t="s">
        <v>13</v>
      </c>
      <c r="D532" s="5" t="s">
        <v>12</v>
      </c>
      <c r="E532" s="4" t="str">
        <f>"张丽芳"</f>
        <v>张丽芳</v>
      </c>
      <c r="F532" s="4" t="str">
        <f t="shared" si="33"/>
        <v>女</v>
      </c>
      <c r="G532" s="4" t="str">
        <f t="shared" si="32"/>
        <v>本科</v>
      </c>
      <c r="H532" s="4" t="s">
        <v>30</v>
      </c>
      <c r="I532" s="4"/>
    </row>
    <row r="533" spans="1:9" ht="30" customHeight="1">
      <c r="A533" s="4">
        <v>531</v>
      </c>
      <c r="B533" s="4" t="str">
        <f t="shared" si="29"/>
        <v>E2024022</v>
      </c>
      <c r="C533" s="4" t="s">
        <v>13</v>
      </c>
      <c r="D533" s="5" t="s">
        <v>12</v>
      </c>
      <c r="E533" s="4" t="str">
        <f>"任倩倩"</f>
        <v>任倩倩</v>
      </c>
      <c r="F533" s="4" t="str">
        <f t="shared" si="33"/>
        <v>女</v>
      </c>
      <c r="G533" s="4" t="str">
        <f t="shared" si="32"/>
        <v>本科</v>
      </c>
      <c r="H533" s="4" t="s">
        <v>30</v>
      </c>
      <c r="I533" s="4"/>
    </row>
    <row r="534" spans="1:9" ht="30" customHeight="1">
      <c r="A534" s="4">
        <v>532</v>
      </c>
      <c r="B534" s="4" t="str">
        <f t="shared" si="29"/>
        <v>E2024022</v>
      </c>
      <c r="C534" s="4" t="s">
        <v>13</v>
      </c>
      <c r="D534" s="5" t="s">
        <v>12</v>
      </c>
      <c r="E534" s="4" t="str">
        <f>"杨勉"</f>
        <v>杨勉</v>
      </c>
      <c r="F534" s="4" t="str">
        <f t="shared" si="33"/>
        <v>女</v>
      </c>
      <c r="G534" s="4" t="str">
        <f t="shared" si="32"/>
        <v>本科</v>
      </c>
      <c r="H534" s="4" t="s">
        <v>30</v>
      </c>
      <c r="I534" s="4"/>
    </row>
    <row r="535" spans="1:9" ht="30" customHeight="1">
      <c r="A535" s="4">
        <v>533</v>
      </c>
      <c r="B535" s="4" t="str">
        <f t="shared" si="29"/>
        <v>E2024022</v>
      </c>
      <c r="C535" s="4" t="s">
        <v>13</v>
      </c>
      <c r="D535" s="5" t="s">
        <v>12</v>
      </c>
      <c r="E535" s="4" t="str">
        <f>"费婷婷"</f>
        <v>费婷婷</v>
      </c>
      <c r="F535" s="4" t="str">
        <f t="shared" si="33"/>
        <v>女</v>
      </c>
      <c r="G535" s="4" t="str">
        <f t="shared" si="32"/>
        <v>本科</v>
      </c>
      <c r="H535" s="4" t="s">
        <v>30</v>
      </c>
      <c r="I535" s="4"/>
    </row>
    <row r="536" spans="1:9" ht="30" customHeight="1">
      <c r="A536" s="4">
        <v>534</v>
      </c>
      <c r="B536" s="4" t="str">
        <f t="shared" si="29"/>
        <v>E2024022</v>
      </c>
      <c r="C536" s="4" t="s">
        <v>13</v>
      </c>
      <c r="D536" s="5" t="s">
        <v>12</v>
      </c>
      <c r="E536" s="4" t="str">
        <f>"杨晓晗"</f>
        <v>杨晓晗</v>
      </c>
      <c r="F536" s="4" t="str">
        <f t="shared" si="33"/>
        <v>女</v>
      </c>
      <c r="G536" s="4" t="str">
        <f t="shared" si="32"/>
        <v>本科</v>
      </c>
      <c r="H536" s="4" t="s">
        <v>30</v>
      </c>
      <c r="I536" s="4"/>
    </row>
    <row r="537" spans="1:9" ht="30" customHeight="1">
      <c r="A537" s="4">
        <v>535</v>
      </c>
      <c r="B537" s="4" t="str">
        <f t="shared" si="29"/>
        <v>E2024022</v>
      </c>
      <c r="C537" s="4" t="s">
        <v>13</v>
      </c>
      <c r="D537" s="5" t="s">
        <v>12</v>
      </c>
      <c r="E537" s="4" t="str">
        <f>"徐露露"</f>
        <v>徐露露</v>
      </c>
      <c r="F537" s="4" t="str">
        <f t="shared" si="33"/>
        <v>女</v>
      </c>
      <c r="G537" s="4" t="str">
        <f t="shared" si="32"/>
        <v>本科</v>
      </c>
      <c r="H537" s="4" t="s">
        <v>30</v>
      </c>
      <c r="I537" s="4"/>
    </row>
    <row r="538" spans="1:9" ht="30" customHeight="1">
      <c r="A538" s="4">
        <v>536</v>
      </c>
      <c r="B538" s="4" t="str">
        <f t="shared" si="29"/>
        <v>E2024022</v>
      </c>
      <c r="C538" s="4" t="s">
        <v>13</v>
      </c>
      <c r="D538" s="5" t="s">
        <v>12</v>
      </c>
      <c r="E538" s="4" t="str">
        <f>"徐淑蓉"</f>
        <v>徐淑蓉</v>
      </c>
      <c r="F538" s="4" t="str">
        <f t="shared" si="33"/>
        <v>女</v>
      </c>
      <c r="G538" s="4" t="str">
        <f t="shared" si="32"/>
        <v>本科</v>
      </c>
      <c r="H538" s="4" t="s">
        <v>30</v>
      </c>
      <c r="I538" s="4"/>
    </row>
    <row r="539" spans="1:9" ht="30" customHeight="1">
      <c r="A539" s="4">
        <v>537</v>
      </c>
      <c r="B539" s="4" t="str">
        <f t="shared" ref="B539:B553" si="34">"E2024022"</f>
        <v>E2024022</v>
      </c>
      <c r="C539" s="4" t="s">
        <v>13</v>
      </c>
      <c r="D539" s="5" t="s">
        <v>12</v>
      </c>
      <c r="E539" s="4" t="str">
        <f>"陈子薇"</f>
        <v>陈子薇</v>
      </c>
      <c r="F539" s="4" t="str">
        <f t="shared" si="33"/>
        <v>女</v>
      </c>
      <c r="G539" s="4" t="str">
        <f t="shared" si="32"/>
        <v>本科</v>
      </c>
      <c r="H539" s="4" t="s">
        <v>30</v>
      </c>
      <c r="I539" s="4"/>
    </row>
    <row r="540" spans="1:9" ht="30" customHeight="1">
      <c r="A540" s="4">
        <v>538</v>
      </c>
      <c r="B540" s="4" t="str">
        <f t="shared" si="34"/>
        <v>E2024022</v>
      </c>
      <c r="C540" s="4" t="s">
        <v>13</v>
      </c>
      <c r="D540" s="5" t="s">
        <v>12</v>
      </c>
      <c r="E540" s="4" t="str">
        <f>"易前香"</f>
        <v>易前香</v>
      </c>
      <c r="F540" s="4" t="str">
        <f t="shared" si="33"/>
        <v>女</v>
      </c>
      <c r="G540" s="4" t="str">
        <f t="shared" si="32"/>
        <v>本科</v>
      </c>
      <c r="H540" s="4" t="s">
        <v>30</v>
      </c>
      <c r="I540" s="4"/>
    </row>
    <row r="541" spans="1:9" ht="30" customHeight="1">
      <c r="A541" s="4">
        <v>539</v>
      </c>
      <c r="B541" s="4" t="str">
        <f t="shared" si="34"/>
        <v>E2024022</v>
      </c>
      <c r="C541" s="4" t="s">
        <v>13</v>
      </c>
      <c r="D541" s="5" t="s">
        <v>12</v>
      </c>
      <c r="E541" s="4" t="str">
        <f>"秦琴"</f>
        <v>秦琴</v>
      </c>
      <c r="F541" s="4" t="str">
        <f t="shared" si="33"/>
        <v>女</v>
      </c>
      <c r="G541" s="4" t="str">
        <f t="shared" si="32"/>
        <v>本科</v>
      </c>
      <c r="H541" s="4" t="s">
        <v>30</v>
      </c>
      <c r="I541" s="4"/>
    </row>
    <row r="542" spans="1:9" ht="30" customHeight="1">
      <c r="A542" s="4">
        <v>540</v>
      </c>
      <c r="B542" s="4" t="str">
        <f t="shared" si="34"/>
        <v>E2024022</v>
      </c>
      <c r="C542" s="4" t="s">
        <v>13</v>
      </c>
      <c r="D542" s="5" t="s">
        <v>12</v>
      </c>
      <c r="E542" s="4" t="str">
        <f>"陈旭扬"</f>
        <v>陈旭扬</v>
      </c>
      <c r="F542" s="4" t="str">
        <f>"男"</f>
        <v>男</v>
      </c>
      <c r="G542" s="4" t="str">
        <f t="shared" si="32"/>
        <v>本科</v>
      </c>
      <c r="H542" s="4" t="s">
        <v>30</v>
      </c>
      <c r="I542" s="4"/>
    </row>
    <row r="543" spans="1:9" ht="30" customHeight="1">
      <c r="A543" s="4">
        <v>541</v>
      </c>
      <c r="B543" s="4" t="str">
        <f t="shared" si="34"/>
        <v>E2024022</v>
      </c>
      <c r="C543" s="4" t="s">
        <v>13</v>
      </c>
      <c r="D543" s="5" t="s">
        <v>12</v>
      </c>
      <c r="E543" s="4" t="str">
        <f>"郎坜"</f>
        <v>郎坜</v>
      </c>
      <c r="F543" s="4" t="str">
        <f t="shared" ref="F543:F550" si="35">"女"</f>
        <v>女</v>
      </c>
      <c r="G543" s="4" t="str">
        <f t="shared" si="32"/>
        <v>本科</v>
      </c>
      <c r="H543" s="4" t="s">
        <v>30</v>
      </c>
      <c r="I543" s="4"/>
    </row>
    <row r="544" spans="1:9" ht="30" customHeight="1">
      <c r="A544" s="4">
        <v>542</v>
      </c>
      <c r="B544" s="4" t="str">
        <f t="shared" si="34"/>
        <v>E2024022</v>
      </c>
      <c r="C544" s="4" t="s">
        <v>13</v>
      </c>
      <c r="D544" s="5" t="s">
        <v>12</v>
      </c>
      <c r="E544" s="4" t="str">
        <f>"邓娟"</f>
        <v>邓娟</v>
      </c>
      <c r="F544" s="4" t="str">
        <f t="shared" si="35"/>
        <v>女</v>
      </c>
      <c r="G544" s="4" t="str">
        <f t="shared" si="32"/>
        <v>本科</v>
      </c>
      <c r="H544" s="4" t="s">
        <v>30</v>
      </c>
      <c r="I544" s="4"/>
    </row>
    <row r="545" spans="1:9" ht="30" customHeight="1">
      <c r="A545" s="4">
        <v>543</v>
      </c>
      <c r="B545" s="4" t="str">
        <f t="shared" si="34"/>
        <v>E2024022</v>
      </c>
      <c r="C545" s="4" t="s">
        <v>13</v>
      </c>
      <c r="D545" s="5" t="s">
        <v>12</v>
      </c>
      <c r="E545" s="4" t="str">
        <f>"高柳"</f>
        <v>高柳</v>
      </c>
      <c r="F545" s="4" t="str">
        <f t="shared" si="35"/>
        <v>女</v>
      </c>
      <c r="G545" s="4" t="str">
        <f t="shared" si="32"/>
        <v>本科</v>
      </c>
      <c r="H545" s="4" t="s">
        <v>30</v>
      </c>
      <c r="I545" s="4"/>
    </row>
    <row r="546" spans="1:9" ht="30" customHeight="1">
      <c r="A546" s="4">
        <v>544</v>
      </c>
      <c r="B546" s="4" t="str">
        <f t="shared" si="34"/>
        <v>E2024022</v>
      </c>
      <c r="C546" s="4" t="s">
        <v>13</v>
      </c>
      <c r="D546" s="5" t="s">
        <v>12</v>
      </c>
      <c r="E546" s="4" t="str">
        <f>"朱晴"</f>
        <v>朱晴</v>
      </c>
      <c r="F546" s="4" t="str">
        <f t="shared" si="35"/>
        <v>女</v>
      </c>
      <c r="G546" s="4" t="str">
        <f t="shared" si="32"/>
        <v>本科</v>
      </c>
      <c r="H546" s="4" t="s">
        <v>30</v>
      </c>
      <c r="I546" s="4"/>
    </row>
    <row r="547" spans="1:9" ht="30" customHeight="1">
      <c r="A547" s="4">
        <v>545</v>
      </c>
      <c r="B547" s="4" t="str">
        <f t="shared" si="34"/>
        <v>E2024022</v>
      </c>
      <c r="C547" s="4" t="s">
        <v>13</v>
      </c>
      <c r="D547" s="5" t="s">
        <v>12</v>
      </c>
      <c r="E547" s="4" t="str">
        <f>"王鑫"</f>
        <v>王鑫</v>
      </c>
      <c r="F547" s="4" t="str">
        <f t="shared" si="35"/>
        <v>女</v>
      </c>
      <c r="G547" s="4" t="str">
        <f t="shared" si="32"/>
        <v>本科</v>
      </c>
      <c r="H547" s="4" t="s">
        <v>30</v>
      </c>
      <c r="I547" s="4"/>
    </row>
    <row r="548" spans="1:9" ht="30" customHeight="1">
      <c r="A548" s="4">
        <v>546</v>
      </c>
      <c r="B548" s="4" t="str">
        <f t="shared" si="34"/>
        <v>E2024022</v>
      </c>
      <c r="C548" s="4" t="s">
        <v>13</v>
      </c>
      <c r="D548" s="5" t="s">
        <v>12</v>
      </c>
      <c r="E548" s="4" t="str">
        <f>"雷娜"</f>
        <v>雷娜</v>
      </c>
      <c r="F548" s="4" t="str">
        <f t="shared" si="35"/>
        <v>女</v>
      </c>
      <c r="G548" s="4" t="str">
        <f t="shared" si="32"/>
        <v>本科</v>
      </c>
      <c r="H548" s="4" t="s">
        <v>30</v>
      </c>
      <c r="I548" s="4"/>
    </row>
    <row r="549" spans="1:9" ht="30" customHeight="1">
      <c r="A549" s="4">
        <v>547</v>
      </c>
      <c r="B549" s="4" t="str">
        <f t="shared" si="34"/>
        <v>E2024022</v>
      </c>
      <c r="C549" s="4" t="s">
        <v>13</v>
      </c>
      <c r="D549" s="5" t="s">
        <v>12</v>
      </c>
      <c r="E549" s="4" t="str">
        <f>"杨怡飞"</f>
        <v>杨怡飞</v>
      </c>
      <c r="F549" s="4" t="str">
        <f t="shared" si="35"/>
        <v>女</v>
      </c>
      <c r="G549" s="4" t="str">
        <f t="shared" si="32"/>
        <v>本科</v>
      </c>
      <c r="H549" s="4" t="s">
        <v>30</v>
      </c>
      <c r="I549" s="4"/>
    </row>
    <row r="550" spans="1:9" ht="30" customHeight="1">
      <c r="A550" s="4">
        <v>548</v>
      </c>
      <c r="B550" s="4" t="str">
        <f t="shared" si="34"/>
        <v>E2024022</v>
      </c>
      <c r="C550" s="4" t="s">
        <v>13</v>
      </c>
      <c r="D550" s="5" t="s">
        <v>12</v>
      </c>
      <c r="E550" s="4" t="str">
        <f>"李雪"</f>
        <v>李雪</v>
      </c>
      <c r="F550" s="4" t="str">
        <f t="shared" si="35"/>
        <v>女</v>
      </c>
      <c r="G550" s="4" t="str">
        <f t="shared" si="32"/>
        <v>本科</v>
      </c>
      <c r="H550" s="4" t="s">
        <v>30</v>
      </c>
      <c r="I550" s="4"/>
    </row>
    <row r="551" spans="1:9" ht="30" customHeight="1">
      <c r="A551" s="4">
        <v>549</v>
      </c>
      <c r="B551" s="4" t="str">
        <f t="shared" si="34"/>
        <v>E2024022</v>
      </c>
      <c r="C551" s="4" t="s">
        <v>13</v>
      </c>
      <c r="D551" s="5" t="s">
        <v>12</v>
      </c>
      <c r="E551" s="4" t="str">
        <f>"宋秀伟"</f>
        <v>宋秀伟</v>
      </c>
      <c r="F551" s="4" t="str">
        <f>"男"</f>
        <v>男</v>
      </c>
      <c r="G551" s="4" t="str">
        <f t="shared" si="32"/>
        <v>本科</v>
      </c>
      <c r="H551" s="4" t="s">
        <v>30</v>
      </c>
      <c r="I551" s="4"/>
    </row>
    <row r="552" spans="1:9" ht="30" customHeight="1">
      <c r="A552" s="4">
        <v>550</v>
      </c>
      <c r="B552" s="4" t="str">
        <f t="shared" si="34"/>
        <v>E2024022</v>
      </c>
      <c r="C552" s="4" t="s">
        <v>13</v>
      </c>
      <c r="D552" s="5" t="s">
        <v>12</v>
      </c>
      <c r="E552" s="4" t="str">
        <f>"陈林峰"</f>
        <v>陈林峰</v>
      </c>
      <c r="F552" s="4" t="str">
        <f>"男"</f>
        <v>男</v>
      </c>
      <c r="G552" s="4" t="str">
        <f t="shared" si="32"/>
        <v>本科</v>
      </c>
      <c r="H552" s="4" t="s">
        <v>30</v>
      </c>
      <c r="I552" s="4"/>
    </row>
    <row r="553" spans="1:9" ht="30" customHeight="1">
      <c r="A553" s="4">
        <v>551</v>
      </c>
      <c r="B553" s="4" t="str">
        <f t="shared" si="34"/>
        <v>E2024022</v>
      </c>
      <c r="C553" s="4" t="s">
        <v>13</v>
      </c>
      <c r="D553" s="5" t="s">
        <v>12</v>
      </c>
      <c r="E553" s="4" t="str">
        <f>"刘进"</f>
        <v>刘进</v>
      </c>
      <c r="F553" s="4" t="str">
        <f>"男"</f>
        <v>男</v>
      </c>
      <c r="G553" s="4" t="str">
        <f t="shared" si="32"/>
        <v>本科</v>
      </c>
      <c r="H553" s="4" t="s">
        <v>30</v>
      </c>
      <c r="I553" s="4"/>
    </row>
    <row r="554" spans="1:9" ht="30" customHeight="1">
      <c r="A554" s="4">
        <v>552</v>
      </c>
      <c r="B554" s="4" t="str">
        <f t="shared" ref="B554:B584" si="36">"E2024023"</f>
        <v>E2024023</v>
      </c>
      <c r="C554" s="4" t="s">
        <v>6</v>
      </c>
      <c r="D554" s="5" t="s">
        <v>14</v>
      </c>
      <c r="E554" s="4" t="str">
        <f>"蒋涛"</f>
        <v>蒋涛</v>
      </c>
      <c r="F554" s="4" t="str">
        <f>"男"</f>
        <v>男</v>
      </c>
      <c r="G554" s="4" t="str">
        <f t="shared" si="32"/>
        <v>本科</v>
      </c>
      <c r="H554" s="4" t="s">
        <v>30</v>
      </c>
      <c r="I554" s="4"/>
    </row>
    <row r="555" spans="1:9" ht="30" customHeight="1">
      <c r="A555" s="4">
        <v>553</v>
      </c>
      <c r="B555" s="4" t="str">
        <f t="shared" si="36"/>
        <v>E2024023</v>
      </c>
      <c r="C555" s="4" t="s">
        <v>6</v>
      </c>
      <c r="D555" s="5" t="s">
        <v>14</v>
      </c>
      <c r="E555" s="4" t="str">
        <f>"唐香"</f>
        <v>唐香</v>
      </c>
      <c r="F555" s="4" t="str">
        <f>"女"</f>
        <v>女</v>
      </c>
      <c r="G555" s="4" t="str">
        <f t="shared" si="32"/>
        <v>本科</v>
      </c>
      <c r="H555" s="4" t="s">
        <v>30</v>
      </c>
      <c r="I555" s="4"/>
    </row>
    <row r="556" spans="1:9" ht="30" customHeight="1">
      <c r="A556" s="4">
        <v>554</v>
      </c>
      <c r="B556" s="4" t="str">
        <f t="shared" si="36"/>
        <v>E2024023</v>
      </c>
      <c r="C556" s="4" t="s">
        <v>6</v>
      </c>
      <c r="D556" s="5" t="s">
        <v>14</v>
      </c>
      <c r="E556" s="4" t="str">
        <f>"黄宵"</f>
        <v>黄宵</v>
      </c>
      <c r="F556" s="4" t="str">
        <f>"女"</f>
        <v>女</v>
      </c>
      <c r="G556" s="4" t="str">
        <f t="shared" si="32"/>
        <v>本科</v>
      </c>
      <c r="H556" s="4" t="s">
        <v>30</v>
      </c>
      <c r="I556" s="4"/>
    </row>
    <row r="557" spans="1:9" ht="30" customHeight="1">
      <c r="A557" s="4">
        <v>555</v>
      </c>
      <c r="B557" s="4" t="str">
        <f t="shared" si="36"/>
        <v>E2024023</v>
      </c>
      <c r="C557" s="4" t="s">
        <v>6</v>
      </c>
      <c r="D557" s="5" t="s">
        <v>14</v>
      </c>
      <c r="E557" s="4" t="str">
        <f>"刘海艳"</f>
        <v>刘海艳</v>
      </c>
      <c r="F557" s="4" t="str">
        <f>"女"</f>
        <v>女</v>
      </c>
      <c r="G557" s="4" t="str">
        <f t="shared" si="32"/>
        <v>本科</v>
      </c>
      <c r="H557" s="4" t="s">
        <v>30</v>
      </c>
      <c r="I557" s="4"/>
    </row>
    <row r="558" spans="1:9" ht="30" customHeight="1">
      <c r="A558" s="4">
        <v>556</v>
      </c>
      <c r="B558" s="4" t="str">
        <f t="shared" si="36"/>
        <v>E2024023</v>
      </c>
      <c r="C558" s="4" t="s">
        <v>6</v>
      </c>
      <c r="D558" s="5" t="s">
        <v>14</v>
      </c>
      <c r="E558" s="4" t="str">
        <f>"赵迪"</f>
        <v>赵迪</v>
      </c>
      <c r="F558" s="4" t="str">
        <f>"男"</f>
        <v>男</v>
      </c>
      <c r="G558" s="4" t="str">
        <f t="shared" si="32"/>
        <v>本科</v>
      </c>
      <c r="H558" s="4" t="s">
        <v>30</v>
      </c>
      <c r="I558" s="4"/>
    </row>
    <row r="559" spans="1:9" ht="30" customHeight="1">
      <c r="A559" s="4">
        <v>557</v>
      </c>
      <c r="B559" s="4" t="str">
        <f t="shared" si="36"/>
        <v>E2024023</v>
      </c>
      <c r="C559" s="4" t="s">
        <v>6</v>
      </c>
      <c r="D559" s="5" t="s">
        <v>14</v>
      </c>
      <c r="E559" s="4" t="str">
        <f>"潘念"</f>
        <v>潘念</v>
      </c>
      <c r="F559" s="4" t="str">
        <f>"女"</f>
        <v>女</v>
      </c>
      <c r="G559" s="4" t="str">
        <f>"硕士研究生"</f>
        <v>硕士研究生</v>
      </c>
      <c r="H559" s="4" t="s">
        <v>27</v>
      </c>
      <c r="I559" s="4"/>
    </row>
    <row r="560" spans="1:9" ht="30" customHeight="1">
      <c r="A560" s="4">
        <v>558</v>
      </c>
      <c r="B560" s="4" t="str">
        <f t="shared" si="36"/>
        <v>E2024023</v>
      </c>
      <c r="C560" s="4" t="s">
        <v>6</v>
      </c>
      <c r="D560" s="5" t="s">
        <v>14</v>
      </c>
      <c r="E560" s="4" t="str">
        <f>"涂稳"</f>
        <v>涂稳</v>
      </c>
      <c r="F560" s="4" t="str">
        <f>"男"</f>
        <v>男</v>
      </c>
      <c r="G560" s="4" t="str">
        <f>"本科"</f>
        <v>本科</v>
      </c>
      <c r="H560" s="4" t="s">
        <v>30</v>
      </c>
      <c r="I560" s="4"/>
    </row>
    <row r="561" spans="1:9" ht="30" customHeight="1">
      <c r="A561" s="4">
        <v>559</v>
      </c>
      <c r="B561" s="4" t="str">
        <f t="shared" si="36"/>
        <v>E2024023</v>
      </c>
      <c r="C561" s="4" t="s">
        <v>6</v>
      </c>
      <c r="D561" s="5" t="s">
        <v>14</v>
      </c>
      <c r="E561" s="4" t="str">
        <f>"吴有为"</f>
        <v>吴有为</v>
      </c>
      <c r="F561" s="4" t="str">
        <f>"男"</f>
        <v>男</v>
      </c>
      <c r="G561" s="4" t="str">
        <f>"本科"</f>
        <v>本科</v>
      </c>
      <c r="H561" s="4" t="s">
        <v>30</v>
      </c>
      <c r="I561" s="4"/>
    </row>
    <row r="562" spans="1:9" ht="30" customHeight="1">
      <c r="A562" s="4">
        <v>560</v>
      </c>
      <c r="B562" s="4" t="str">
        <f t="shared" si="36"/>
        <v>E2024023</v>
      </c>
      <c r="C562" s="4" t="s">
        <v>6</v>
      </c>
      <c r="D562" s="5" t="s">
        <v>14</v>
      </c>
      <c r="E562" s="4" t="str">
        <f>"陈祥华"</f>
        <v>陈祥华</v>
      </c>
      <c r="F562" s="4" t="str">
        <f>"男"</f>
        <v>男</v>
      </c>
      <c r="G562" s="4" t="str">
        <f>"硕士研究生"</f>
        <v>硕士研究生</v>
      </c>
      <c r="H562" s="4" t="s">
        <v>27</v>
      </c>
      <c r="I562" s="4"/>
    </row>
    <row r="563" spans="1:9" ht="30" customHeight="1">
      <c r="A563" s="4">
        <v>561</v>
      </c>
      <c r="B563" s="4" t="str">
        <f t="shared" si="36"/>
        <v>E2024023</v>
      </c>
      <c r="C563" s="4" t="s">
        <v>6</v>
      </c>
      <c r="D563" s="5" t="s">
        <v>14</v>
      </c>
      <c r="E563" s="4" t="str">
        <f>"陈媛"</f>
        <v>陈媛</v>
      </c>
      <c r="F563" s="4" t="str">
        <f>"女"</f>
        <v>女</v>
      </c>
      <c r="G563" s="4" t="str">
        <f>"本科"</f>
        <v>本科</v>
      </c>
      <c r="H563" s="4" t="s">
        <v>30</v>
      </c>
      <c r="I563" s="4"/>
    </row>
    <row r="564" spans="1:9" ht="30" customHeight="1">
      <c r="A564" s="4">
        <v>562</v>
      </c>
      <c r="B564" s="4" t="str">
        <f t="shared" si="36"/>
        <v>E2024023</v>
      </c>
      <c r="C564" s="4" t="s">
        <v>6</v>
      </c>
      <c r="D564" s="5" t="s">
        <v>14</v>
      </c>
      <c r="E564" s="4" t="str">
        <f>"祝佳倩"</f>
        <v>祝佳倩</v>
      </c>
      <c r="F564" s="4" t="str">
        <f>"女"</f>
        <v>女</v>
      </c>
      <c r="G564" s="4" t="str">
        <f>"本科"</f>
        <v>本科</v>
      </c>
      <c r="H564" s="4" t="s">
        <v>30</v>
      </c>
      <c r="I564" s="4"/>
    </row>
    <row r="565" spans="1:9" ht="30" customHeight="1">
      <c r="A565" s="4">
        <v>563</v>
      </c>
      <c r="B565" s="4" t="str">
        <f t="shared" si="36"/>
        <v>E2024023</v>
      </c>
      <c r="C565" s="4" t="s">
        <v>6</v>
      </c>
      <c r="D565" s="5" t="s">
        <v>14</v>
      </c>
      <c r="E565" s="4" t="str">
        <f>"朱锐"</f>
        <v>朱锐</v>
      </c>
      <c r="F565" s="4" t="str">
        <f>"男"</f>
        <v>男</v>
      </c>
      <c r="G565" s="4" t="str">
        <f>"本科"</f>
        <v>本科</v>
      </c>
      <c r="H565" s="4" t="s">
        <v>30</v>
      </c>
      <c r="I565" s="4"/>
    </row>
    <row r="566" spans="1:9" ht="30" customHeight="1">
      <c r="A566" s="4">
        <v>564</v>
      </c>
      <c r="B566" s="4" t="str">
        <f t="shared" si="36"/>
        <v>E2024023</v>
      </c>
      <c r="C566" s="4" t="s">
        <v>6</v>
      </c>
      <c r="D566" s="5" t="s">
        <v>14</v>
      </c>
      <c r="E566" s="4" t="str">
        <f>"李伟"</f>
        <v>李伟</v>
      </c>
      <c r="F566" s="4" t="str">
        <f>"男"</f>
        <v>男</v>
      </c>
      <c r="G566" s="4" t="str">
        <f>"本科"</f>
        <v>本科</v>
      </c>
      <c r="H566" s="4" t="s">
        <v>30</v>
      </c>
      <c r="I566" s="4"/>
    </row>
    <row r="567" spans="1:9" ht="30" customHeight="1">
      <c r="A567" s="4">
        <v>565</v>
      </c>
      <c r="B567" s="4" t="str">
        <f t="shared" si="36"/>
        <v>E2024023</v>
      </c>
      <c r="C567" s="4" t="s">
        <v>6</v>
      </c>
      <c r="D567" s="5" t="s">
        <v>14</v>
      </c>
      <c r="E567" s="4" t="str">
        <f>"陈明"</f>
        <v>陈明</v>
      </c>
      <c r="F567" s="4" t="str">
        <f>"女"</f>
        <v>女</v>
      </c>
      <c r="G567" s="4" t="str">
        <f>"硕士研究生"</f>
        <v>硕士研究生</v>
      </c>
      <c r="H567" s="4" t="s">
        <v>27</v>
      </c>
      <c r="I567" s="4"/>
    </row>
    <row r="568" spans="1:9" ht="30" customHeight="1">
      <c r="A568" s="4">
        <v>566</v>
      </c>
      <c r="B568" s="4" t="str">
        <f t="shared" si="36"/>
        <v>E2024023</v>
      </c>
      <c r="C568" s="4" t="s">
        <v>6</v>
      </c>
      <c r="D568" s="5" t="s">
        <v>14</v>
      </c>
      <c r="E568" s="4" t="str">
        <f>"陈晓艳"</f>
        <v>陈晓艳</v>
      </c>
      <c r="F568" s="4" t="str">
        <f>"女"</f>
        <v>女</v>
      </c>
      <c r="G568" s="4" t="str">
        <f t="shared" ref="G568:G579" si="37">"本科"</f>
        <v>本科</v>
      </c>
      <c r="H568" s="4" t="s">
        <v>30</v>
      </c>
      <c r="I568" s="4"/>
    </row>
    <row r="569" spans="1:9" ht="30" customHeight="1">
      <c r="A569" s="4">
        <v>567</v>
      </c>
      <c r="B569" s="4" t="str">
        <f t="shared" si="36"/>
        <v>E2024023</v>
      </c>
      <c r="C569" s="4" t="s">
        <v>6</v>
      </c>
      <c r="D569" s="5" t="s">
        <v>14</v>
      </c>
      <c r="E569" s="4" t="str">
        <f>"黄玉"</f>
        <v>黄玉</v>
      </c>
      <c r="F569" s="4" t="str">
        <f>"女"</f>
        <v>女</v>
      </c>
      <c r="G569" s="4" t="str">
        <f t="shared" si="37"/>
        <v>本科</v>
      </c>
      <c r="H569" s="4" t="s">
        <v>30</v>
      </c>
      <c r="I569" s="4"/>
    </row>
    <row r="570" spans="1:9" ht="30" customHeight="1">
      <c r="A570" s="4">
        <v>568</v>
      </c>
      <c r="B570" s="4" t="str">
        <f t="shared" si="36"/>
        <v>E2024023</v>
      </c>
      <c r="C570" s="4" t="s">
        <v>6</v>
      </c>
      <c r="D570" s="5" t="s">
        <v>14</v>
      </c>
      <c r="E570" s="4" t="str">
        <f>"张继梅"</f>
        <v>张继梅</v>
      </c>
      <c r="F570" s="4" t="str">
        <f>"女"</f>
        <v>女</v>
      </c>
      <c r="G570" s="4" t="str">
        <f t="shared" si="37"/>
        <v>本科</v>
      </c>
      <c r="H570" s="4" t="s">
        <v>30</v>
      </c>
      <c r="I570" s="4"/>
    </row>
    <row r="571" spans="1:9" ht="30" customHeight="1">
      <c r="A571" s="4">
        <v>569</v>
      </c>
      <c r="B571" s="4" t="str">
        <f t="shared" si="36"/>
        <v>E2024023</v>
      </c>
      <c r="C571" s="4" t="s">
        <v>6</v>
      </c>
      <c r="D571" s="5" t="s">
        <v>14</v>
      </c>
      <c r="E571" s="4" t="str">
        <f>"钟语雪"</f>
        <v>钟语雪</v>
      </c>
      <c r="F571" s="4" t="str">
        <f>"男"</f>
        <v>男</v>
      </c>
      <c r="G571" s="4" t="str">
        <f t="shared" si="37"/>
        <v>本科</v>
      </c>
      <c r="H571" s="4" t="s">
        <v>30</v>
      </c>
      <c r="I571" s="4"/>
    </row>
    <row r="572" spans="1:9" ht="30" customHeight="1">
      <c r="A572" s="4">
        <v>570</v>
      </c>
      <c r="B572" s="4" t="str">
        <f t="shared" si="36"/>
        <v>E2024023</v>
      </c>
      <c r="C572" s="4" t="s">
        <v>6</v>
      </c>
      <c r="D572" s="5" t="s">
        <v>14</v>
      </c>
      <c r="E572" s="4" t="str">
        <f>"王孝汇"</f>
        <v>王孝汇</v>
      </c>
      <c r="F572" s="4" t="str">
        <f>"女"</f>
        <v>女</v>
      </c>
      <c r="G572" s="4" t="str">
        <f t="shared" si="37"/>
        <v>本科</v>
      </c>
      <c r="H572" s="4" t="s">
        <v>30</v>
      </c>
      <c r="I572" s="4"/>
    </row>
    <row r="573" spans="1:9" ht="30" customHeight="1">
      <c r="A573" s="4">
        <v>571</v>
      </c>
      <c r="B573" s="4" t="str">
        <f t="shared" si="36"/>
        <v>E2024023</v>
      </c>
      <c r="C573" s="4" t="s">
        <v>6</v>
      </c>
      <c r="D573" s="5" t="s">
        <v>14</v>
      </c>
      <c r="E573" s="4" t="str">
        <f>"黄耀"</f>
        <v>黄耀</v>
      </c>
      <c r="F573" s="4" t="str">
        <f>"男"</f>
        <v>男</v>
      </c>
      <c r="G573" s="4" t="str">
        <f t="shared" si="37"/>
        <v>本科</v>
      </c>
      <c r="H573" s="4" t="s">
        <v>30</v>
      </c>
      <c r="I573" s="4"/>
    </row>
    <row r="574" spans="1:9" ht="30" customHeight="1">
      <c r="A574" s="4">
        <v>572</v>
      </c>
      <c r="B574" s="4" t="str">
        <f t="shared" si="36"/>
        <v>E2024023</v>
      </c>
      <c r="C574" s="4" t="s">
        <v>6</v>
      </c>
      <c r="D574" s="5" t="s">
        <v>14</v>
      </c>
      <c r="E574" s="4" t="str">
        <f>"曹鹏飞"</f>
        <v>曹鹏飞</v>
      </c>
      <c r="F574" s="4" t="str">
        <f>"男"</f>
        <v>男</v>
      </c>
      <c r="G574" s="4" t="str">
        <f t="shared" si="37"/>
        <v>本科</v>
      </c>
      <c r="H574" s="4" t="s">
        <v>30</v>
      </c>
      <c r="I574" s="4"/>
    </row>
    <row r="575" spans="1:9" ht="30" customHeight="1">
      <c r="A575" s="4">
        <v>573</v>
      </c>
      <c r="B575" s="4" t="str">
        <f t="shared" si="36"/>
        <v>E2024023</v>
      </c>
      <c r="C575" s="4" t="s">
        <v>6</v>
      </c>
      <c r="D575" s="5" t="s">
        <v>14</v>
      </c>
      <c r="E575" s="4" t="str">
        <f>"王雪"</f>
        <v>王雪</v>
      </c>
      <c r="F575" s="4" t="str">
        <f>"女"</f>
        <v>女</v>
      </c>
      <c r="G575" s="4" t="str">
        <f t="shared" si="37"/>
        <v>本科</v>
      </c>
      <c r="H575" s="4" t="s">
        <v>30</v>
      </c>
      <c r="I575" s="4"/>
    </row>
    <row r="576" spans="1:9" ht="30" customHeight="1">
      <c r="A576" s="4">
        <v>574</v>
      </c>
      <c r="B576" s="4" t="str">
        <f t="shared" si="36"/>
        <v>E2024023</v>
      </c>
      <c r="C576" s="4" t="s">
        <v>6</v>
      </c>
      <c r="D576" s="5" t="s">
        <v>14</v>
      </c>
      <c r="E576" s="4" t="str">
        <f>"郭磊"</f>
        <v>郭磊</v>
      </c>
      <c r="F576" s="4" t="str">
        <f>"男"</f>
        <v>男</v>
      </c>
      <c r="G576" s="4" t="str">
        <f t="shared" si="37"/>
        <v>本科</v>
      </c>
      <c r="H576" s="4" t="s">
        <v>30</v>
      </c>
      <c r="I576" s="4"/>
    </row>
    <row r="577" spans="1:9" ht="30" customHeight="1">
      <c r="A577" s="4">
        <v>575</v>
      </c>
      <c r="B577" s="4" t="str">
        <f t="shared" si="36"/>
        <v>E2024023</v>
      </c>
      <c r="C577" s="4" t="s">
        <v>6</v>
      </c>
      <c r="D577" s="5" t="s">
        <v>14</v>
      </c>
      <c r="E577" s="4" t="str">
        <f>"吴玲玲"</f>
        <v>吴玲玲</v>
      </c>
      <c r="F577" s="4" t="str">
        <f>"女"</f>
        <v>女</v>
      </c>
      <c r="G577" s="4" t="str">
        <f t="shared" si="37"/>
        <v>本科</v>
      </c>
      <c r="H577" s="4" t="s">
        <v>30</v>
      </c>
      <c r="I577" s="4"/>
    </row>
    <row r="578" spans="1:9" ht="30" customHeight="1">
      <c r="A578" s="4">
        <v>576</v>
      </c>
      <c r="B578" s="4" t="str">
        <f t="shared" si="36"/>
        <v>E2024023</v>
      </c>
      <c r="C578" s="4" t="s">
        <v>6</v>
      </c>
      <c r="D578" s="5" t="s">
        <v>14</v>
      </c>
      <c r="E578" s="4" t="str">
        <f>"徐聪"</f>
        <v>徐聪</v>
      </c>
      <c r="F578" s="4" t="str">
        <f>"女"</f>
        <v>女</v>
      </c>
      <c r="G578" s="4" t="str">
        <f t="shared" si="37"/>
        <v>本科</v>
      </c>
      <c r="H578" s="4" t="s">
        <v>30</v>
      </c>
      <c r="I578" s="4"/>
    </row>
    <row r="579" spans="1:9" ht="30" customHeight="1">
      <c r="A579" s="4">
        <v>577</v>
      </c>
      <c r="B579" s="4" t="str">
        <f t="shared" si="36"/>
        <v>E2024023</v>
      </c>
      <c r="C579" s="4" t="s">
        <v>6</v>
      </c>
      <c r="D579" s="5" t="s">
        <v>14</v>
      </c>
      <c r="E579" s="4" t="str">
        <f>"熊永军"</f>
        <v>熊永军</v>
      </c>
      <c r="F579" s="4" t="str">
        <f>"男"</f>
        <v>男</v>
      </c>
      <c r="G579" s="4" t="str">
        <f t="shared" si="37"/>
        <v>本科</v>
      </c>
      <c r="H579" s="4" t="s">
        <v>30</v>
      </c>
      <c r="I579" s="4"/>
    </row>
    <row r="580" spans="1:9" ht="30" customHeight="1">
      <c r="A580" s="4">
        <v>578</v>
      </c>
      <c r="B580" s="4" t="str">
        <f t="shared" si="36"/>
        <v>E2024023</v>
      </c>
      <c r="C580" s="4" t="s">
        <v>6</v>
      </c>
      <c r="D580" s="5" t="s">
        <v>14</v>
      </c>
      <c r="E580" s="4" t="str">
        <f>"谭敏"</f>
        <v>谭敏</v>
      </c>
      <c r="F580" s="4" t="str">
        <f>"女"</f>
        <v>女</v>
      </c>
      <c r="G580" s="4" t="str">
        <f>"硕士研究生"</f>
        <v>硕士研究生</v>
      </c>
      <c r="H580" s="4" t="s">
        <v>27</v>
      </c>
      <c r="I580" s="4"/>
    </row>
    <row r="581" spans="1:9" ht="30" customHeight="1">
      <c r="A581" s="4">
        <v>579</v>
      </c>
      <c r="B581" s="4" t="str">
        <f t="shared" si="36"/>
        <v>E2024023</v>
      </c>
      <c r="C581" s="4" t="s">
        <v>6</v>
      </c>
      <c r="D581" s="5" t="s">
        <v>14</v>
      </c>
      <c r="E581" s="4" t="str">
        <f>"邹彩乔"</f>
        <v>邹彩乔</v>
      </c>
      <c r="F581" s="4" t="str">
        <f>"女"</f>
        <v>女</v>
      </c>
      <c r="G581" s="4" t="str">
        <f t="shared" ref="G581:G595" si="38">"本科"</f>
        <v>本科</v>
      </c>
      <c r="H581" s="4" t="s">
        <v>30</v>
      </c>
      <c r="I581" s="4"/>
    </row>
    <row r="582" spans="1:9" ht="30" customHeight="1">
      <c r="A582" s="4">
        <v>580</v>
      </c>
      <c r="B582" s="4" t="str">
        <f t="shared" si="36"/>
        <v>E2024023</v>
      </c>
      <c r="C582" s="4" t="s">
        <v>6</v>
      </c>
      <c r="D582" s="5" t="s">
        <v>14</v>
      </c>
      <c r="E582" s="4" t="str">
        <f>"闫祖坤"</f>
        <v>闫祖坤</v>
      </c>
      <c r="F582" s="4" t="str">
        <f>"男"</f>
        <v>男</v>
      </c>
      <c r="G582" s="4" t="str">
        <f t="shared" si="38"/>
        <v>本科</v>
      </c>
      <c r="H582" s="4" t="s">
        <v>30</v>
      </c>
      <c r="I582" s="4"/>
    </row>
    <row r="583" spans="1:9" ht="30" customHeight="1">
      <c r="A583" s="4">
        <v>581</v>
      </c>
      <c r="B583" s="4" t="str">
        <f t="shared" si="36"/>
        <v>E2024023</v>
      </c>
      <c r="C583" s="4" t="s">
        <v>6</v>
      </c>
      <c r="D583" s="5" t="s">
        <v>14</v>
      </c>
      <c r="E583" s="4" t="str">
        <f>"陈顺"</f>
        <v>陈顺</v>
      </c>
      <c r="F583" s="4" t="str">
        <f>"男"</f>
        <v>男</v>
      </c>
      <c r="G583" s="4" t="str">
        <f t="shared" si="38"/>
        <v>本科</v>
      </c>
      <c r="H583" s="4" t="s">
        <v>30</v>
      </c>
      <c r="I583" s="4"/>
    </row>
    <row r="584" spans="1:9" ht="30" customHeight="1">
      <c r="A584" s="4">
        <v>582</v>
      </c>
      <c r="B584" s="4" t="str">
        <f t="shared" si="36"/>
        <v>E2024023</v>
      </c>
      <c r="C584" s="4" t="s">
        <v>6</v>
      </c>
      <c r="D584" s="5" t="s">
        <v>14</v>
      </c>
      <c r="E584" s="4" t="str">
        <f>"李田"</f>
        <v>李田</v>
      </c>
      <c r="F584" s="4" t="str">
        <f>"男"</f>
        <v>男</v>
      </c>
      <c r="G584" s="4" t="str">
        <f t="shared" si="38"/>
        <v>本科</v>
      </c>
      <c r="H584" s="4" t="s">
        <v>30</v>
      </c>
      <c r="I584" s="4"/>
    </row>
    <row r="585" spans="1:9" ht="30" customHeight="1">
      <c r="A585" s="4">
        <v>583</v>
      </c>
      <c r="B585" s="4" t="str">
        <f t="shared" ref="B585:B648" si="39">"E2024024"</f>
        <v>E2024024</v>
      </c>
      <c r="C585" s="4" t="s">
        <v>15</v>
      </c>
      <c r="D585" s="5" t="s">
        <v>16</v>
      </c>
      <c r="E585" s="4" t="str">
        <f>"史春秋"</f>
        <v>史春秋</v>
      </c>
      <c r="F585" s="4" t="str">
        <f>"女"</f>
        <v>女</v>
      </c>
      <c r="G585" s="4" t="str">
        <f t="shared" si="38"/>
        <v>本科</v>
      </c>
      <c r="H585" s="4" t="s">
        <v>30</v>
      </c>
      <c r="I585" s="4"/>
    </row>
    <row r="586" spans="1:9" ht="30" customHeight="1">
      <c r="A586" s="4">
        <v>584</v>
      </c>
      <c r="B586" s="4" t="str">
        <f t="shared" si="39"/>
        <v>E2024024</v>
      </c>
      <c r="C586" s="4" t="s">
        <v>15</v>
      </c>
      <c r="D586" s="5" t="s">
        <v>16</v>
      </c>
      <c r="E586" s="4" t="str">
        <f>"张翀"</f>
        <v>张翀</v>
      </c>
      <c r="F586" s="4" t="str">
        <f>"男"</f>
        <v>男</v>
      </c>
      <c r="G586" s="4" t="str">
        <f t="shared" si="38"/>
        <v>本科</v>
      </c>
      <c r="H586" s="4" t="s">
        <v>30</v>
      </c>
      <c r="I586" s="4"/>
    </row>
    <row r="587" spans="1:9" ht="30" customHeight="1">
      <c r="A587" s="4">
        <v>585</v>
      </c>
      <c r="B587" s="4" t="str">
        <f t="shared" si="39"/>
        <v>E2024024</v>
      </c>
      <c r="C587" s="4" t="s">
        <v>15</v>
      </c>
      <c r="D587" s="5" t="s">
        <v>16</v>
      </c>
      <c r="E587" s="4" t="str">
        <f>"朱梦仙"</f>
        <v>朱梦仙</v>
      </c>
      <c r="F587" s="4" t="str">
        <f t="shared" ref="F587:F619" si="40">"女"</f>
        <v>女</v>
      </c>
      <c r="G587" s="4" t="str">
        <f t="shared" si="38"/>
        <v>本科</v>
      </c>
      <c r="H587" s="4" t="s">
        <v>30</v>
      </c>
      <c r="I587" s="4"/>
    </row>
    <row r="588" spans="1:9" ht="30" customHeight="1">
      <c r="A588" s="4">
        <v>586</v>
      </c>
      <c r="B588" s="4" t="str">
        <f t="shared" si="39"/>
        <v>E2024024</v>
      </c>
      <c r="C588" s="4" t="s">
        <v>15</v>
      </c>
      <c r="D588" s="5" t="s">
        <v>16</v>
      </c>
      <c r="E588" s="4" t="str">
        <f>"谭云云"</f>
        <v>谭云云</v>
      </c>
      <c r="F588" s="4" t="str">
        <f t="shared" si="40"/>
        <v>女</v>
      </c>
      <c r="G588" s="4" t="str">
        <f t="shared" si="38"/>
        <v>本科</v>
      </c>
      <c r="H588" s="4" t="s">
        <v>30</v>
      </c>
      <c r="I588" s="4"/>
    </row>
    <row r="589" spans="1:9" ht="30" customHeight="1">
      <c r="A589" s="4">
        <v>587</v>
      </c>
      <c r="B589" s="4" t="str">
        <f t="shared" si="39"/>
        <v>E2024024</v>
      </c>
      <c r="C589" s="4" t="s">
        <v>15</v>
      </c>
      <c r="D589" s="5" t="s">
        <v>16</v>
      </c>
      <c r="E589" s="4" t="str">
        <f>"余秀雯"</f>
        <v>余秀雯</v>
      </c>
      <c r="F589" s="4" t="str">
        <f t="shared" si="40"/>
        <v>女</v>
      </c>
      <c r="G589" s="4" t="str">
        <f t="shared" si="38"/>
        <v>本科</v>
      </c>
      <c r="H589" s="4" t="s">
        <v>30</v>
      </c>
      <c r="I589" s="4"/>
    </row>
    <row r="590" spans="1:9" ht="30" customHeight="1">
      <c r="A590" s="4">
        <v>588</v>
      </c>
      <c r="B590" s="4" t="str">
        <f t="shared" si="39"/>
        <v>E2024024</v>
      </c>
      <c r="C590" s="4" t="s">
        <v>15</v>
      </c>
      <c r="D590" s="5" t="s">
        <v>16</v>
      </c>
      <c r="E590" s="4" t="str">
        <f>"吴桂平"</f>
        <v>吴桂平</v>
      </c>
      <c r="F590" s="4" t="str">
        <f t="shared" si="40"/>
        <v>女</v>
      </c>
      <c r="G590" s="4" t="str">
        <f t="shared" si="38"/>
        <v>本科</v>
      </c>
      <c r="H590" s="4" t="s">
        <v>30</v>
      </c>
      <c r="I590" s="4"/>
    </row>
    <row r="591" spans="1:9" ht="30" customHeight="1">
      <c r="A591" s="4">
        <v>589</v>
      </c>
      <c r="B591" s="4" t="str">
        <f t="shared" si="39"/>
        <v>E2024024</v>
      </c>
      <c r="C591" s="4" t="s">
        <v>15</v>
      </c>
      <c r="D591" s="5" t="s">
        <v>16</v>
      </c>
      <c r="E591" s="4" t="str">
        <f>"向文娟"</f>
        <v>向文娟</v>
      </c>
      <c r="F591" s="4" t="str">
        <f t="shared" si="40"/>
        <v>女</v>
      </c>
      <c r="G591" s="4" t="str">
        <f t="shared" si="38"/>
        <v>本科</v>
      </c>
      <c r="H591" s="4" t="s">
        <v>30</v>
      </c>
      <c r="I591" s="4"/>
    </row>
    <row r="592" spans="1:9" ht="30" customHeight="1">
      <c r="A592" s="4">
        <v>590</v>
      </c>
      <c r="B592" s="4" t="str">
        <f t="shared" si="39"/>
        <v>E2024024</v>
      </c>
      <c r="C592" s="4" t="s">
        <v>15</v>
      </c>
      <c r="D592" s="5" t="s">
        <v>16</v>
      </c>
      <c r="E592" s="4" t="str">
        <f>"王安妮"</f>
        <v>王安妮</v>
      </c>
      <c r="F592" s="4" t="str">
        <f t="shared" si="40"/>
        <v>女</v>
      </c>
      <c r="G592" s="4" t="str">
        <f t="shared" si="38"/>
        <v>本科</v>
      </c>
      <c r="H592" s="4" t="s">
        <v>30</v>
      </c>
      <c r="I592" s="4"/>
    </row>
    <row r="593" spans="1:9" ht="30" customHeight="1">
      <c r="A593" s="4">
        <v>591</v>
      </c>
      <c r="B593" s="4" t="str">
        <f t="shared" si="39"/>
        <v>E2024024</v>
      </c>
      <c r="C593" s="4" t="s">
        <v>15</v>
      </c>
      <c r="D593" s="5" t="s">
        <v>16</v>
      </c>
      <c r="E593" s="4" t="str">
        <f>"王硕维"</f>
        <v>王硕维</v>
      </c>
      <c r="F593" s="4" t="str">
        <f t="shared" si="40"/>
        <v>女</v>
      </c>
      <c r="G593" s="4" t="str">
        <f t="shared" si="38"/>
        <v>本科</v>
      </c>
      <c r="H593" s="4" t="s">
        <v>30</v>
      </c>
      <c r="I593" s="4"/>
    </row>
    <row r="594" spans="1:9" ht="30" customHeight="1">
      <c r="A594" s="4">
        <v>592</v>
      </c>
      <c r="B594" s="4" t="str">
        <f t="shared" si="39"/>
        <v>E2024024</v>
      </c>
      <c r="C594" s="4" t="s">
        <v>15</v>
      </c>
      <c r="D594" s="5" t="s">
        <v>16</v>
      </c>
      <c r="E594" s="4" t="str">
        <f>"李晓倩"</f>
        <v>李晓倩</v>
      </c>
      <c r="F594" s="4" t="str">
        <f t="shared" si="40"/>
        <v>女</v>
      </c>
      <c r="G594" s="4" t="str">
        <f t="shared" si="38"/>
        <v>本科</v>
      </c>
      <c r="H594" s="4" t="s">
        <v>30</v>
      </c>
      <c r="I594" s="4"/>
    </row>
    <row r="595" spans="1:9" ht="30" customHeight="1">
      <c r="A595" s="4">
        <v>593</v>
      </c>
      <c r="B595" s="4" t="str">
        <f t="shared" si="39"/>
        <v>E2024024</v>
      </c>
      <c r="C595" s="4" t="s">
        <v>15</v>
      </c>
      <c r="D595" s="5" t="s">
        <v>16</v>
      </c>
      <c r="E595" s="4" t="str">
        <f>"黄雨蒙"</f>
        <v>黄雨蒙</v>
      </c>
      <c r="F595" s="4" t="str">
        <f t="shared" si="40"/>
        <v>女</v>
      </c>
      <c r="G595" s="4" t="str">
        <f t="shared" si="38"/>
        <v>本科</v>
      </c>
      <c r="H595" s="4" t="s">
        <v>30</v>
      </c>
      <c r="I595" s="4"/>
    </row>
    <row r="596" spans="1:9" ht="30" customHeight="1">
      <c r="A596" s="4">
        <v>594</v>
      </c>
      <c r="B596" s="4" t="str">
        <f t="shared" si="39"/>
        <v>E2024024</v>
      </c>
      <c r="C596" s="4" t="s">
        <v>15</v>
      </c>
      <c r="D596" s="5" t="s">
        <v>16</v>
      </c>
      <c r="E596" s="4" t="str">
        <f>"谭德婷"</f>
        <v>谭德婷</v>
      </c>
      <c r="F596" s="4" t="str">
        <f t="shared" si="40"/>
        <v>女</v>
      </c>
      <c r="G596" s="4" t="str">
        <f>"硕士研究生"</f>
        <v>硕士研究生</v>
      </c>
      <c r="H596" s="4" t="s">
        <v>30</v>
      </c>
      <c r="I596" s="4"/>
    </row>
    <row r="597" spans="1:9" ht="30" customHeight="1">
      <c r="A597" s="4">
        <v>595</v>
      </c>
      <c r="B597" s="4" t="str">
        <f t="shared" si="39"/>
        <v>E2024024</v>
      </c>
      <c r="C597" s="4" t="s">
        <v>15</v>
      </c>
      <c r="D597" s="5" t="s">
        <v>16</v>
      </c>
      <c r="E597" s="4" t="str">
        <f>"向清清"</f>
        <v>向清清</v>
      </c>
      <c r="F597" s="4" t="str">
        <f t="shared" si="40"/>
        <v>女</v>
      </c>
      <c r="G597" s="4" t="str">
        <f>"本科"</f>
        <v>本科</v>
      </c>
      <c r="H597" s="4" t="s">
        <v>30</v>
      </c>
      <c r="I597" s="4"/>
    </row>
    <row r="598" spans="1:9" ht="30" customHeight="1">
      <c r="A598" s="4">
        <v>596</v>
      </c>
      <c r="B598" s="4" t="str">
        <f t="shared" si="39"/>
        <v>E2024024</v>
      </c>
      <c r="C598" s="4" t="s">
        <v>15</v>
      </c>
      <c r="D598" s="5" t="s">
        <v>16</v>
      </c>
      <c r="E598" s="4" t="str">
        <f>"黄覃雪"</f>
        <v>黄覃雪</v>
      </c>
      <c r="F598" s="4" t="str">
        <f t="shared" si="40"/>
        <v>女</v>
      </c>
      <c r="G598" s="4" t="str">
        <f>"本科"</f>
        <v>本科</v>
      </c>
      <c r="H598" s="4" t="s">
        <v>30</v>
      </c>
      <c r="I598" s="4"/>
    </row>
    <row r="599" spans="1:9" ht="30" customHeight="1">
      <c r="A599" s="4">
        <v>597</v>
      </c>
      <c r="B599" s="4" t="str">
        <f t="shared" si="39"/>
        <v>E2024024</v>
      </c>
      <c r="C599" s="4" t="s">
        <v>15</v>
      </c>
      <c r="D599" s="5" t="s">
        <v>16</v>
      </c>
      <c r="E599" s="4" t="str">
        <f>"田菁蔓"</f>
        <v>田菁蔓</v>
      </c>
      <c r="F599" s="4" t="str">
        <f t="shared" si="40"/>
        <v>女</v>
      </c>
      <c r="G599" s="4" t="str">
        <f>"硕士研究生"</f>
        <v>硕士研究生</v>
      </c>
      <c r="H599" s="4" t="s">
        <v>30</v>
      </c>
      <c r="I599" s="4"/>
    </row>
    <row r="600" spans="1:9" ht="30" customHeight="1">
      <c r="A600" s="4">
        <v>598</v>
      </c>
      <c r="B600" s="4" t="str">
        <f t="shared" si="39"/>
        <v>E2024024</v>
      </c>
      <c r="C600" s="4" t="s">
        <v>15</v>
      </c>
      <c r="D600" s="5" t="s">
        <v>16</v>
      </c>
      <c r="E600" s="4" t="str">
        <f>"叶兴谊"</f>
        <v>叶兴谊</v>
      </c>
      <c r="F600" s="4" t="str">
        <f t="shared" si="40"/>
        <v>女</v>
      </c>
      <c r="G600" s="4" t="str">
        <f>"本科"</f>
        <v>本科</v>
      </c>
      <c r="H600" s="4" t="s">
        <v>30</v>
      </c>
      <c r="I600" s="4"/>
    </row>
    <row r="601" spans="1:9" ht="30" customHeight="1">
      <c r="A601" s="4">
        <v>599</v>
      </c>
      <c r="B601" s="4" t="str">
        <f t="shared" si="39"/>
        <v>E2024024</v>
      </c>
      <c r="C601" s="4" t="s">
        <v>15</v>
      </c>
      <c r="D601" s="5" t="s">
        <v>16</v>
      </c>
      <c r="E601" s="4" t="str">
        <f>"候宗莲"</f>
        <v>候宗莲</v>
      </c>
      <c r="F601" s="4" t="str">
        <f t="shared" si="40"/>
        <v>女</v>
      </c>
      <c r="G601" s="4" t="str">
        <f>"硕士研究生"</f>
        <v>硕士研究生</v>
      </c>
      <c r="H601" s="4" t="s">
        <v>30</v>
      </c>
      <c r="I601" s="4"/>
    </row>
    <row r="602" spans="1:9" ht="30" customHeight="1">
      <c r="A602" s="4">
        <v>600</v>
      </c>
      <c r="B602" s="4" t="str">
        <f t="shared" si="39"/>
        <v>E2024024</v>
      </c>
      <c r="C602" s="4" t="s">
        <v>15</v>
      </c>
      <c r="D602" s="5" t="s">
        <v>16</v>
      </c>
      <c r="E602" s="4" t="str">
        <f>"张涛"</f>
        <v>张涛</v>
      </c>
      <c r="F602" s="4" t="str">
        <f t="shared" si="40"/>
        <v>女</v>
      </c>
      <c r="G602" s="4" t="str">
        <f t="shared" ref="G602:G610" si="41">"本科"</f>
        <v>本科</v>
      </c>
      <c r="H602" s="4" t="s">
        <v>30</v>
      </c>
      <c r="I602" s="4"/>
    </row>
    <row r="603" spans="1:9" ht="30" customHeight="1">
      <c r="A603" s="4">
        <v>601</v>
      </c>
      <c r="B603" s="4" t="str">
        <f t="shared" si="39"/>
        <v>E2024024</v>
      </c>
      <c r="C603" s="4" t="s">
        <v>15</v>
      </c>
      <c r="D603" s="5" t="s">
        <v>16</v>
      </c>
      <c r="E603" s="4" t="str">
        <f>"杨珣"</f>
        <v>杨珣</v>
      </c>
      <c r="F603" s="4" t="str">
        <f t="shared" si="40"/>
        <v>女</v>
      </c>
      <c r="G603" s="4" t="str">
        <f t="shared" si="41"/>
        <v>本科</v>
      </c>
      <c r="H603" s="4" t="s">
        <v>30</v>
      </c>
      <c r="I603" s="4"/>
    </row>
    <row r="604" spans="1:9" ht="30" customHeight="1">
      <c r="A604" s="4">
        <v>602</v>
      </c>
      <c r="B604" s="4" t="str">
        <f t="shared" si="39"/>
        <v>E2024024</v>
      </c>
      <c r="C604" s="4" t="s">
        <v>15</v>
      </c>
      <c r="D604" s="5" t="s">
        <v>16</v>
      </c>
      <c r="E604" s="4" t="str">
        <f>"李欣"</f>
        <v>李欣</v>
      </c>
      <c r="F604" s="4" t="str">
        <f t="shared" si="40"/>
        <v>女</v>
      </c>
      <c r="G604" s="4" t="str">
        <f t="shared" si="41"/>
        <v>本科</v>
      </c>
      <c r="H604" s="4" t="s">
        <v>30</v>
      </c>
      <c r="I604" s="4"/>
    </row>
    <row r="605" spans="1:9" ht="30" customHeight="1">
      <c r="A605" s="4">
        <v>603</v>
      </c>
      <c r="B605" s="4" t="str">
        <f t="shared" si="39"/>
        <v>E2024024</v>
      </c>
      <c r="C605" s="4" t="s">
        <v>15</v>
      </c>
      <c r="D605" s="5" t="s">
        <v>16</v>
      </c>
      <c r="E605" s="4" t="str">
        <f>"龚钰茜"</f>
        <v>龚钰茜</v>
      </c>
      <c r="F605" s="4" t="str">
        <f t="shared" si="40"/>
        <v>女</v>
      </c>
      <c r="G605" s="4" t="str">
        <f t="shared" si="41"/>
        <v>本科</v>
      </c>
      <c r="H605" s="4" t="s">
        <v>30</v>
      </c>
      <c r="I605" s="4"/>
    </row>
    <row r="606" spans="1:9" ht="30" customHeight="1">
      <c r="A606" s="4">
        <v>604</v>
      </c>
      <c r="B606" s="4" t="str">
        <f t="shared" si="39"/>
        <v>E2024024</v>
      </c>
      <c r="C606" s="4" t="s">
        <v>15</v>
      </c>
      <c r="D606" s="5" t="s">
        <v>16</v>
      </c>
      <c r="E606" s="4" t="str">
        <f>"唐寰"</f>
        <v>唐寰</v>
      </c>
      <c r="F606" s="4" t="str">
        <f t="shared" si="40"/>
        <v>女</v>
      </c>
      <c r="G606" s="4" t="str">
        <f t="shared" si="41"/>
        <v>本科</v>
      </c>
      <c r="H606" s="4" t="s">
        <v>30</v>
      </c>
      <c r="I606" s="4"/>
    </row>
    <row r="607" spans="1:9" ht="30" customHeight="1">
      <c r="A607" s="4">
        <v>605</v>
      </c>
      <c r="B607" s="4" t="str">
        <f t="shared" si="39"/>
        <v>E2024024</v>
      </c>
      <c r="C607" s="4" t="s">
        <v>15</v>
      </c>
      <c r="D607" s="5" t="s">
        <v>16</v>
      </c>
      <c r="E607" s="4" t="str">
        <f>"徐夏琼"</f>
        <v>徐夏琼</v>
      </c>
      <c r="F607" s="4" t="str">
        <f t="shared" si="40"/>
        <v>女</v>
      </c>
      <c r="G607" s="4" t="str">
        <f t="shared" si="41"/>
        <v>本科</v>
      </c>
      <c r="H607" s="4" t="s">
        <v>30</v>
      </c>
      <c r="I607" s="4"/>
    </row>
    <row r="608" spans="1:9" ht="30" customHeight="1">
      <c r="A608" s="4">
        <v>606</v>
      </c>
      <c r="B608" s="4" t="str">
        <f t="shared" si="39"/>
        <v>E2024024</v>
      </c>
      <c r="C608" s="4" t="s">
        <v>15</v>
      </c>
      <c r="D608" s="5" t="s">
        <v>16</v>
      </c>
      <c r="E608" s="4" t="str">
        <f>"周晓鸿"</f>
        <v>周晓鸿</v>
      </c>
      <c r="F608" s="4" t="str">
        <f t="shared" si="40"/>
        <v>女</v>
      </c>
      <c r="G608" s="4" t="str">
        <f t="shared" si="41"/>
        <v>本科</v>
      </c>
      <c r="H608" s="4" t="s">
        <v>30</v>
      </c>
      <c r="I608" s="4"/>
    </row>
    <row r="609" spans="1:9" ht="30" customHeight="1">
      <c r="A609" s="4">
        <v>607</v>
      </c>
      <c r="B609" s="4" t="str">
        <f t="shared" si="39"/>
        <v>E2024024</v>
      </c>
      <c r="C609" s="4" t="s">
        <v>15</v>
      </c>
      <c r="D609" s="5" t="s">
        <v>16</v>
      </c>
      <c r="E609" s="4" t="str">
        <f>"黄燕伍"</f>
        <v>黄燕伍</v>
      </c>
      <c r="F609" s="4" t="str">
        <f t="shared" si="40"/>
        <v>女</v>
      </c>
      <c r="G609" s="4" t="str">
        <f t="shared" si="41"/>
        <v>本科</v>
      </c>
      <c r="H609" s="4" t="s">
        <v>30</v>
      </c>
      <c r="I609" s="4"/>
    </row>
    <row r="610" spans="1:9" ht="30" customHeight="1">
      <c r="A610" s="4">
        <v>608</v>
      </c>
      <c r="B610" s="4" t="str">
        <f t="shared" si="39"/>
        <v>E2024024</v>
      </c>
      <c r="C610" s="4" t="s">
        <v>15</v>
      </c>
      <c r="D610" s="5" t="s">
        <v>16</v>
      </c>
      <c r="E610" s="4" t="str">
        <f>"贾丽娜"</f>
        <v>贾丽娜</v>
      </c>
      <c r="F610" s="4" t="str">
        <f t="shared" si="40"/>
        <v>女</v>
      </c>
      <c r="G610" s="4" t="str">
        <f t="shared" si="41"/>
        <v>本科</v>
      </c>
      <c r="H610" s="4" t="s">
        <v>30</v>
      </c>
      <c r="I610" s="4"/>
    </row>
    <row r="611" spans="1:9" ht="30" customHeight="1">
      <c r="A611" s="4">
        <v>609</v>
      </c>
      <c r="B611" s="4" t="str">
        <f t="shared" si="39"/>
        <v>E2024024</v>
      </c>
      <c r="C611" s="4" t="s">
        <v>15</v>
      </c>
      <c r="D611" s="5" t="s">
        <v>16</v>
      </c>
      <c r="E611" s="4" t="str">
        <f>"陈礼双"</f>
        <v>陈礼双</v>
      </c>
      <c r="F611" s="4" t="str">
        <f t="shared" si="40"/>
        <v>女</v>
      </c>
      <c r="G611" s="4" t="str">
        <f>"硕士研究生"</f>
        <v>硕士研究生</v>
      </c>
      <c r="H611" s="4" t="s">
        <v>30</v>
      </c>
      <c r="I611" s="4"/>
    </row>
    <row r="612" spans="1:9" ht="30" customHeight="1">
      <c r="A612" s="4">
        <v>610</v>
      </c>
      <c r="B612" s="4" t="str">
        <f t="shared" si="39"/>
        <v>E2024024</v>
      </c>
      <c r="C612" s="4" t="s">
        <v>15</v>
      </c>
      <c r="D612" s="5" t="s">
        <v>16</v>
      </c>
      <c r="E612" s="4" t="str">
        <f>"姚俊一"</f>
        <v>姚俊一</v>
      </c>
      <c r="F612" s="4" t="str">
        <f t="shared" si="40"/>
        <v>女</v>
      </c>
      <c r="G612" s="4" t="str">
        <f>"硕士研究生"</f>
        <v>硕士研究生</v>
      </c>
      <c r="H612" s="4" t="s">
        <v>30</v>
      </c>
      <c r="I612" s="4"/>
    </row>
    <row r="613" spans="1:9" ht="30" customHeight="1">
      <c r="A613" s="4">
        <v>611</v>
      </c>
      <c r="B613" s="4" t="str">
        <f t="shared" si="39"/>
        <v>E2024024</v>
      </c>
      <c r="C613" s="4" t="s">
        <v>15</v>
      </c>
      <c r="D613" s="5" t="s">
        <v>16</v>
      </c>
      <c r="E613" s="4" t="str">
        <f>"刘岚峨"</f>
        <v>刘岚峨</v>
      </c>
      <c r="F613" s="4" t="str">
        <f t="shared" si="40"/>
        <v>女</v>
      </c>
      <c r="G613" s="4" t="str">
        <f t="shared" ref="G613:G622" si="42">"本科"</f>
        <v>本科</v>
      </c>
      <c r="H613" s="4" t="s">
        <v>30</v>
      </c>
      <c r="I613" s="4"/>
    </row>
    <row r="614" spans="1:9" ht="30" customHeight="1">
      <c r="A614" s="4">
        <v>612</v>
      </c>
      <c r="B614" s="4" t="str">
        <f t="shared" si="39"/>
        <v>E2024024</v>
      </c>
      <c r="C614" s="4" t="s">
        <v>15</v>
      </c>
      <c r="D614" s="5" t="s">
        <v>16</v>
      </c>
      <c r="E614" s="4" t="str">
        <f>"林君"</f>
        <v>林君</v>
      </c>
      <c r="F614" s="4" t="str">
        <f t="shared" si="40"/>
        <v>女</v>
      </c>
      <c r="G614" s="4" t="str">
        <f t="shared" si="42"/>
        <v>本科</v>
      </c>
      <c r="H614" s="4" t="s">
        <v>30</v>
      </c>
      <c r="I614" s="4"/>
    </row>
    <row r="615" spans="1:9" ht="30" customHeight="1">
      <c r="A615" s="4">
        <v>613</v>
      </c>
      <c r="B615" s="4" t="str">
        <f t="shared" si="39"/>
        <v>E2024024</v>
      </c>
      <c r="C615" s="4" t="s">
        <v>15</v>
      </c>
      <c r="D615" s="5" t="s">
        <v>16</v>
      </c>
      <c r="E615" s="4" t="str">
        <f>"贾晶鑫"</f>
        <v>贾晶鑫</v>
      </c>
      <c r="F615" s="4" t="str">
        <f t="shared" si="40"/>
        <v>女</v>
      </c>
      <c r="G615" s="4" t="str">
        <f t="shared" si="42"/>
        <v>本科</v>
      </c>
      <c r="H615" s="4" t="s">
        <v>30</v>
      </c>
      <c r="I615" s="4"/>
    </row>
    <row r="616" spans="1:9" ht="30" customHeight="1">
      <c r="A616" s="4">
        <v>614</v>
      </c>
      <c r="B616" s="4" t="str">
        <f t="shared" si="39"/>
        <v>E2024024</v>
      </c>
      <c r="C616" s="4" t="s">
        <v>15</v>
      </c>
      <c r="D616" s="5" t="s">
        <v>16</v>
      </c>
      <c r="E616" s="4" t="str">
        <f>"谭旭"</f>
        <v>谭旭</v>
      </c>
      <c r="F616" s="4" t="str">
        <f t="shared" si="40"/>
        <v>女</v>
      </c>
      <c r="G616" s="4" t="str">
        <f t="shared" si="42"/>
        <v>本科</v>
      </c>
      <c r="H616" s="4" t="s">
        <v>30</v>
      </c>
      <c r="I616" s="4"/>
    </row>
    <row r="617" spans="1:9" ht="30" customHeight="1">
      <c r="A617" s="4">
        <v>615</v>
      </c>
      <c r="B617" s="4" t="str">
        <f t="shared" si="39"/>
        <v>E2024024</v>
      </c>
      <c r="C617" s="4" t="s">
        <v>15</v>
      </c>
      <c r="D617" s="5" t="s">
        <v>16</v>
      </c>
      <c r="E617" s="4" t="str">
        <f>"刘雅静"</f>
        <v>刘雅静</v>
      </c>
      <c r="F617" s="4" t="str">
        <f t="shared" si="40"/>
        <v>女</v>
      </c>
      <c r="G617" s="4" t="str">
        <f t="shared" si="42"/>
        <v>本科</v>
      </c>
      <c r="H617" s="4" t="s">
        <v>30</v>
      </c>
      <c r="I617" s="4"/>
    </row>
    <row r="618" spans="1:9" ht="30" customHeight="1">
      <c r="A618" s="4">
        <v>616</v>
      </c>
      <c r="B618" s="4" t="str">
        <f t="shared" si="39"/>
        <v>E2024024</v>
      </c>
      <c r="C618" s="4" t="s">
        <v>15</v>
      </c>
      <c r="D618" s="5" t="s">
        <v>16</v>
      </c>
      <c r="E618" s="4" t="str">
        <f>"黄萍"</f>
        <v>黄萍</v>
      </c>
      <c r="F618" s="4" t="str">
        <f t="shared" si="40"/>
        <v>女</v>
      </c>
      <c r="G618" s="4" t="str">
        <f t="shared" si="42"/>
        <v>本科</v>
      </c>
      <c r="H618" s="4" t="s">
        <v>30</v>
      </c>
      <c r="I618" s="4"/>
    </row>
    <row r="619" spans="1:9" ht="30" customHeight="1">
      <c r="A619" s="4">
        <v>617</v>
      </c>
      <c r="B619" s="4" t="str">
        <f t="shared" si="39"/>
        <v>E2024024</v>
      </c>
      <c r="C619" s="4" t="s">
        <v>15</v>
      </c>
      <c r="D619" s="5" t="s">
        <v>16</v>
      </c>
      <c r="E619" s="4" t="str">
        <f>"刘君仪"</f>
        <v>刘君仪</v>
      </c>
      <c r="F619" s="4" t="str">
        <f t="shared" si="40"/>
        <v>女</v>
      </c>
      <c r="G619" s="4" t="str">
        <f t="shared" si="42"/>
        <v>本科</v>
      </c>
      <c r="H619" s="4" t="s">
        <v>30</v>
      </c>
      <c r="I619" s="4"/>
    </row>
    <row r="620" spans="1:9" ht="30" customHeight="1">
      <c r="A620" s="4">
        <v>618</v>
      </c>
      <c r="B620" s="4" t="str">
        <f t="shared" si="39"/>
        <v>E2024024</v>
      </c>
      <c r="C620" s="4" t="s">
        <v>15</v>
      </c>
      <c r="D620" s="5" t="s">
        <v>16</v>
      </c>
      <c r="E620" s="4" t="str">
        <f>"刘天坤"</f>
        <v>刘天坤</v>
      </c>
      <c r="F620" s="4" t="str">
        <f>"男"</f>
        <v>男</v>
      </c>
      <c r="G620" s="4" t="str">
        <f t="shared" si="42"/>
        <v>本科</v>
      </c>
      <c r="H620" s="4" t="s">
        <v>30</v>
      </c>
      <c r="I620" s="4"/>
    </row>
    <row r="621" spans="1:9" ht="30" customHeight="1">
      <c r="A621" s="4">
        <v>619</v>
      </c>
      <c r="B621" s="4" t="str">
        <f t="shared" si="39"/>
        <v>E2024024</v>
      </c>
      <c r="C621" s="4" t="s">
        <v>15</v>
      </c>
      <c r="D621" s="5" t="s">
        <v>16</v>
      </c>
      <c r="E621" s="4" t="str">
        <f>"杨玉琦"</f>
        <v>杨玉琦</v>
      </c>
      <c r="F621" s="4" t="str">
        <f>"女"</f>
        <v>女</v>
      </c>
      <c r="G621" s="4" t="str">
        <f t="shared" si="42"/>
        <v>本科</v>
      </c>
      <c r="H621" s="4" t="s">
        <v>30</v>
      </c>
      <c r="I621" s="4"/>
    </row>
    <row r="622" spans="1:9" ht="30" customHeight="1">
      <c r="A622" s="4">
        <v>620</v>
      </c>
      <c r="B622" s="4" t="str">
        <f t="shared" si="39"/>
        <v>E2024024</v>
      </c>
      <c r="C622" s="4" t="s">
        <v>15</v>
      </c>
      <c r="D622" s="5" t="s">
        <v>16</v>
      </c>
      <c r="E622" s="4" t="str">
        <f>"刘晓庆"</f>
        <v>刘晓庆</v>
      </c>
      <c r="F622" s="4" t="str">
        <f>"女"</f>
        <v>女</v>
      </c>
      <c r="G622" s="4" t="str">
        <f t="shared" si="42"/>
        <v>本科</v>
      </c>
      <c r="H622" s="4" t="s">
        <v>30</v>
      </c>
      <c r="I622" s="4"/>
    </row>
    <row r="623" spans="1:9" ht="30" customHeight="1">
      <c r="A623" s="4">
        <v>621</v>
      </c>
      <c r="B623" s="4" t="str">
        <f t="shared" si="39"/>
        <v>E2024024</v>
      </c>
      <c r="C623" s="4" t="s">
        <v>15</v>
      </c>
      <c r="D623" s="5" t="s">
        <v>16</v>
      </c>
      <c r="E623" s="4" t="str">
        <f>"李开贤"</f>
        <v>李开贤</v>
      </c>
      <c r="F623" s="4" t="str">
        <f>"男"</f>
        <v>男</v>
      </c>
      <c r="G623" s="4" t="str">
        <f>"硕士研究生"</f>
        <v>硕士研究生</v>
      </c>
      <c r="H623" s="4" t="s">
        <v>30</v>
      </c>
      <c r="I623" s="4"/>
    </row>
    <row r="624" spans="1:9" ht="30" customHeight="1">
      <c r="A624" s="4">
        <v>622</v>
      </c>
      <c r="B624" s="4" t="str">
        <f t="shared" si="39"/>
        <v>E2024024</v>
      </c>
      <c r="C624" s="4" t="s">
        <v>15</v>
      </c>
      <c r="D624" s="5" t="s">
        <v>16</v>
      </c>
      <c r="E624" s="4" t="str">
        <f>"张璐"</f>
        <v>张璐</v>
      </c>
      <c r="F624" s="4" t="str">
        <f>"女"</f>
        <v>女</v>
      </c>
      <c r="G624" s="4" t="str">
        <f t="shared" ref="G624:G633" si="43">"本科"</f>
        <v>本科</v>
      </c>
      <c r="H624" s="4" t="s">
        <v>30</v>
      </c>
      <c r="I624" s="4"/>
    </row>
    <row r="625" spans="1:9" ht="30" customHeight="1">
      <c r="A625" s="4">
        <v>623</v>
      </c>
      <c r="B625" s="4" t="str">
        <f t="shared" si="39"/>
        <v>E2024024</v>
      </c>
      <c r="C625" s="4" t="s">
        <v>15</v>
      </c>
      <c r="D625" s="5" t="s">
        <v>16</v>
      </c>
      <c r="E625" s="4" t="str">
        <f>"皮楷琴"</f>
        <v>皮楷琴</v>
      </c>
      <c r="F625" s="4" t="str">
        <f>"女"</f>
        <v>女</v>
      </c>
      <c r="G625" s="4" t="str">
        <f t="shared" si="43"/>
        <v>本科</v>
      </c>
      <c r="H625" s="4" t="s">
        <v>30</v>
      </c>
      <c r="I625" s="4"/>
    </row>
    <row r="626" spans="1:9" ht="30" customHeight="1">
      <c r="A626" s="4">
        <v>624</v>
      </c>
      <c r="B626" s="4" t="str">
        <f t="shared" si="39"/>
        <v>E2024024</v>
      </c>
      <c r="C626" s="4" t="s">
        <v>15</v>
      </c>
      <c r="D626" s="5" t="s">
        <v>16</v>
      </c>
      <c r="E626" s="4" t="str">
        <f>"谭琪"</f>
        <v>谭琪</v>
      </c>
      <c r="F626" s="4" t="str">
        <f>"女"</f>
        <v>女</v>
      </c>
      <c r="G626" s="4" t="str">
        <f t="shared" si="43"/>
        <v>本科</v>
      </c>
      <c r="H626" s="4" t="s">
        <v>30</v>
      </c>
      <c r="I626" s="4"/>
    </row>
    <row r="627" spans="1:9" ht="30" customHeight="1">
      <c r="A627" s="4">
        <v>625</v>
      </c>
      <c r="B627" s="4" t="str">
        <f t="shared" si="39"/>
        <v>E2024024</v>
      </c>
      <c r="C627" s="4" t="s">
        <v>15</v>
      </c>
      <c r="D627" s="5" t="s">
        <v>16</v>
      </c>
      <c r="E627" s="4" t="str">
        <f>"段珍珠"</f>
        <v>段珍珠</v>
      </c>
      <c r="F627" s="4" t="str">
        <f>"女"</f>
        <v>女</v>
      </c>
      <c r="G627" s="4" t="str">
        <f t="shared" si="43"/>
        <v>本科</v>
      </c>
      <c r="H627" s="4" t="s">
        <v>30</v>
      </c>
      <c r="I627" s="4"/>
    </row>
    <row r="628" spans="1:9" ht="30" customHeight="1">
      <c r="A628" s="4">
        <v>626</v>
      </c>
      <c r="B628" s="4" t="str">
        <f t="shared" si="39"/>
        <v>E2024024</v>
      </c>
      <c r="C628" s="4" t="s">
        <v>15</v>
      </c>
      <c r="D628" s="5" t="s">
        <v>16</v>
      </c>
      <c r="E628" s="4" t="str">
        <f>"刘永红"</f>
        <v>刘永红</v>
      </c>
      <c r="F628" s="4" t="str">
        <f>"男"</f>
        <v>男</v>
      </c>
      <c r="G628" s="4" t="str">
        <f t="shared" si="43"/>
        <v>本科</v>
      </c>
      <c r="H628" s="4" t="s">
        <v>30</v>
      </c>
      <c r="I628" s="4"/>
    </row>
    <row r="629" spans="1:9" ht="30" customHeight="1">
      <c r="A629" s="4">
        <v>627</v>
      </c>
      <c r="B629" s="4" t="str">
        <f t="shared" si="39"/>
        <v>E2024024</v>
      </c>
      <c r="C629" s="4" t="s">
        <v>15</v>
      </c>
      <c r="D629" s="5" t="s">
        <v>16</v>
      </c>
      <c r="E629" s="4" t="str">
        <f>"丁超群"</f>
        <v>丁超群</v>
      </c>
      <c r="F629" s="4" t="str">
        <f t="shared" ref="F629:F651" si="44">"女"</f>
        <v>女</v>
      </c>
      <c r="G629" s="4" t="str">
        <f t="shared" si="43"/>
        <v>本科</v>
      </c>
      <c r="H629" s="4" t="s">
        <v>30</v>
      </c>
      <c r="I629" s="4"/>
    </row>
    <row r="630" spans="1:9" ht="30" customHeight="1">
      <c r="A630" s="4">
        <v>628</v>
      </c>
      <c r="B630" s="4" t="str">
        <f t="shared" si="39"/>
        <v>E2024024</v>
      </c>
      <c r="C630" s="4" t="s">
        <v>15</v>
      </c>
      <c r="D630" s="5" t="s">
        <v>16</v>
      </c>
      <c r="E630" s="4" t="str">
        <f>"向征"</f>
        <v>向征</v>
      </c>
      <c r="F630" s="4" t="str">
        <f t="shared" si="44"/>
        <v>女</v>
      </c>
      <c r="G630" s="4" t="str">
        <f t="shared" si="43"/>
        <v>本科</v>
      </c>
      <c r="H630" s="4" t="s">
        <v>30</v>
      </c>
      <c r="I630" s="4"/>
    </row>
    <row r="631" spans="1:9" ht="30" customHeight="1">
      <c r="A631" s="4">
        <v>629</v>
      </c>
      <c r="B631" s="4" t="str">
        <f t="shared" si="39"/>
        <v>E2024024</v>
      </c>
      <c r="C631" s="4" t="s">
        <v>15</v>
      </c>
      <c r="D631" s="5" t="s">
        <v>16</v>
      </c>
      <c r="E631" s="4" t="str">
        <f>"郑巧云"</f>
        <v>郑巧云</v>
      </c>
      <c r="F631" s="4" t="str">
        <f t="shared" si="44"/>
        <v>女</v>
      </c>
      <c r="G631" s="4" t="str">
        <f t="shared" si="43"/>
        <v>本科</v>
      </c>
      <c r="H631" s="4" t="s">
        <v>30</v>
      </c>
      <c r="I631" s="4"/>
    </row>
    <row r="632" spans="1:9" ht="30" customHeight="1">
      <c r="A632" s="4">
        <v>630</v>
      </c>
      <c r="B632" s="4" t="str">
        <f t="shared" si="39"/>
        <v>E2024024</v>
      </c>
      <c r="C632" s="4" t="s">
        <v>15</v>
      </c>
      <c r="D632" s="5" t="s">
        <v>16</v>
      </c>
      <c r="E632" s="4" t="str">
        <f>"杨田"</f>
        <v>杨田</v>
      </c>
      <c r="F632" s="4" t="str">
        <f t="shared" si="44"/>
        <v>女</v>
      </c>
      <c r="G632" s="4" t="str">
        <f t="shared" si="43"/>
        <v>本科</v>
      </c>
      <c r="H632" s="4" t="s">
        <v>30</v>
      </c>
      <c r="I632" s="4"/>
    </row>
    <row r="633" spans="1:9" ht="30" customHeight="1">
      <c r="A633" s="4">
        <v>631</v>
      </c>
      <c r="B633" s="4" t="str">
        <f t="shared" si="39"/>
        <v>E2024024</v>
      </c>
      <c r="C633" s="4" t="s">
        <v>15</v>
      </c>
      <c r="D633" s="5" t="s">
        <v>16</v>
      </c>
      <c r="E633" s="4" t="str">
        <f>"白富君"</f>
        <v>白富君</v>
      </c>
      <c r="F633" s="4" t="str">
        <f t="shared" si="44"/>
        <v>女</v>
      </c>
      <c r="G633" s="4" t="str">
        <f t="shared" si="43"/>
        <v>本科</v>
      </c>
      <c r="H633" s="4" t="s">
        <v>30</v>
      </c>
      <c r="I633" s="4"/>
    </row>
    <row r="634" spans="1:9" ht="30" customHeight="1">
      <c r="A634" s="4">
        <v>632</v>
      </c>
      <c r="B634" s="4" t="str">
        <f t="shared" si="39"/>
        <v>E2024024</v>
      </c>
      <c r="C634" s="4" t="s">
        <v>15</v>
      </c>
      <c r="D634" s="5" t="s">
        <v>16</v>
      </c>
      <c r="E634" s="4" t="str">
        <f>"严冬嵬"</f>
        <v>严冬嵬</v>
      </c>
      <c r="F634" s="4" t="str">
        <f t="shared" si="44"/>
        <v>女</v>
      </c>
      <c r="G634" s="4" t="str">
        <f>"硕士研究生"</f>
        <v>硕士研究生</v>
      </c>
      <c r="H634" s="4" t="s">
        <v>30</v>
      </c>
      <c r="I634" s="4"/>
    </row>
    <row r="635" spans="1:9" ht="30" customHeight="1">
      <c r="A635" s="4">
        <v>633</v>
      </c>
      <c r="B635" s="4" t="str">
        <f t="shared" si="39"/>
        <v>E2024024</v>
      </c>
      <c r="C635" s="4" t="s">
        <v>15</v>
      </c>
      <c r="D635" s="5" t="s">
        <v>16</v>
      </c>
      <c r="E635" s="4" t="str">
        <f>"黄思若"</f>
        <v>黄思若</v>
      </c>
      <c r="F635" s="4" t="str">
        <f t="shared" si="44"/>
        <v>女</v>
      </c>
      <c r="G635" s="4" t="str">
        <f>"本科"</f>
        <v>本科</v>
      </c>
      <c r="H635" s="4" t="s">
        <v>30</v>
      </c>
      <c r="I635" s="4"/>
    </row>
    <row r="636" spans="1:9" ht="30" customHeight="1">
      <c r="A636" s="4">
        <v>634</v>
      </c>
      <c r="B636" s="4" t="str">
        <f t="shared" si="39"/>
        <v>E2024024</v>
      </c>
      <c r="C636" s="4" t="s">
        <v>15</v>
      </c>
      <c r="D636" s="5" t="s">
        <v>16</v>
      </c>
      <c r="E636" s="4" t="str">
        <f>"向雪丽"</f>
        <v>向雪丽</v>
      </c>
      <c r="F636" s="4" t="str">
        <f t="shared" si="44"/>
        <v>女</v>
      </c>
      <c r="G636" s="4" t="str">
        <f>"本科"</f>
        <v>本科</v>
      </c>
      <c r="H636" s="4" t="s">
        <v>30</v>
      </c>
      <c r="I636" s="4"/>
    </row>
    <row r="637" spans="1:9" ht="30" customHeight="1">
      <c r="A637" s="4">
        <v>635</v>
      </c>
      <c r="B637" s="4" t="str">
        <f t="shared" si="39"/>
        <v>E2024024</v>
      </c>
      <c r="C637" s="4" t="s">
        <v>15</v>
      </c>
      <c r="D637" s="5" t="s">
        <v>16</v>
      </c>
      <c r="E637" s="4" t="str">
        <f>"董傲梅"</f>
        <v>董傲梅</v>
      </c>
      <c r="F637" s="4" t="str">
        <f t="shared" si="44"/>
        <v>女</v>
      </c>
      <c r="G637" s="4" t="str">
        <f>"硕士研究生"</f>
        <v>硕士研究生</v>
      </c>
      <c r="H637" s="4" t="s">
        <v>30</v>
      </c>
      <c r="I637" s="4"/>
    </row>
    <row r="638" spans="1:9" ht="30" customHeight="1">
      <c r="A638" s="4">
        <v>636</v>
      </c>
      <c r="B638" s="4" t="str">
        <f t="shared" si="39"/>
        <v>E2024024</v>
      </c>
      <c r="C638" s="4" t="s">
        <v>15</v>
      </c>
      <c r="D638" s="5" t="s">
        <v>16</v>
      </c>
      <c r="E638" s="4" t="str">
        <f>"余鸿"</f>
        <v>余鸿</v>
      </c>
      <c r="F638" s="4" t="str">
        <f t="shared" si="44"/>
        <v>女</v>
      </c>
      <c r="G638" s="4" t="str">
        <f t="shared" ref="G638:G650" si="45">"本科"</f>
        <v>本科</v>
      </c>
      <c r="H638" s="4" t="s">
        <v>30</v>
      </c>
      <c r="I638" s="4"/>
    </row>
    <row r="639" spans="1:9" ht="30" customHeight="1">
      <c r="A639" s="4">
        <v>637</v>
      </c>
      <c r="B639" s="4" t="str">
        <f t="shared" si="39"/>
        <v>E2024024</v>
      </c>
      <c r="C639" s="4" t="s">
        <v>15</v>
      </c>
      <c r="D639" s="5" t="s">
        <v>16</v>
      </c>
      <c r="E639" s="4" t="str">
        <f>"李妍霖"</f>
        <v>李妍霖</v>
      </c>
      <c r="F639" s="4" t="str">
        <f t="shared" si="44"/>
        <v>女</v>
      </c>
      <c r="G639" s="4" t="str">
        <f t="shared" si="45"/>
        <v>本科</v>
      </c>
      <c r="H639" s="4" t="s">
        <v>30</v>
      </c>
      <c r="I639" s="4"/>
    </row>
    <row r="640" spans="1:9" ht="30" customHeight="1">
      <c r="A640" s="4">
        <v>638</v>
      </c>
      <c r="B640" s="4" t="str">
        <f t="shared" si="39"/>
        <v>E2024024</v>
      </c>
      <c r="C640" s="4" t="s">
        <v>15</v>
      </c>
      <c r="D640" s="5" t="s">
        <v>16</v>
      </c>
      <c r="E640" s="4" t="str">
        <f>"李艾霖"</f>
        <v>李艾霖</v>
      </c>
      <c r="F640" s="4" t="str">
        <f t="shared" si="44"/>
        <v>女</v>
      </c>
      <c r="G640" s="4" t="str">
        <f t="shared" si="45"/>
        <v>本科</v>
      </c>
      <c r="H640" s="4" t="s">
        <v>30</v>
      </c>
      <c r="I640" s="4"/>
    </row>
    <row r="641" spans="1:9" ht="30" customHeight="1">
      <c r="A641" s="4">
        <v>639</v>
      </c>
      <c r="B641" s="4" t="str">
        <f t="shared" si="39"/>
        <v>E2024024</v>
      </c>
      <c r="C641" s="4" t="s">
        <v>15</v>
      </c>
      <c r="D641" s="5" t="s">
        <v>16</v>
      </c>
      <c r="E641" s="4" t="str">
        <f>"田丽玲"</f>
        <v>田丽玲</v>
      </c>
      <c r="F641" s="4" t="str">
        <f t="shared" si="44"/>
        <v>女</v>
      </c>
      <c r="G641" s="4" t="str">
        <f t="shared" si="45"/>
        <v>本科</v>
      </c>
      <c r="H641" s="4" t="s">
        <v>30</v>
      </c>
      <c r="I641" s="4"/>
    </row>
    <row r="642" spans="1:9" ht="30" customHeight="1">
      <c r="A642" s="4">
        <v>640</v>
      </c>
      <c r="B642" s="4" t="str">
        <f t="shared" si="39"/>
        <v>E2024024</v>
      </c>
      <c r="C642" s="4" t="s">
        <v>15</v>
      </c>
      <c r="D642" s="5" t="s">
        <v>16</v>
      </c>
      <c r="E642" s="4" t="str">
        <f>"鄢君兰"</f>
        <v>鄢君兰</v>
      </c>
      <c r="F642" s="4" t="str">
        <f t="shared" si="44"/>
        <v>女</v>
      </c>
      <c r="G642" s="4" t="str">
        <f t="shared" si="45"/>
        <v>本科</v>
      </c>
      <c r="H642" s="4" t="s">
        <v>30</v>
      </c>
      <c r="I642" s="4"/>
    </row>
    <row r="643" spans="1:9" ht="30" customHeight="1">
      <c r="A643" s="4">
        <v>641</v>
      </c>
      <c r="B643" s="4" t="str">
        <f t="shared" si="39"/>
        <v>E2024024</v>
      </c>
      <c r="C643" s="4" t="s">
        <v>15</v>
      </c>
      <c r="D643" s="5" t="s">
        <v>16</v>
      </c>
      <c r="E643" s="4" t="str">
        <f>"谭金"</f>
        <v>谭金</v>
      </c>
      <c r="F643" s="4" t="str">
        <f t="shared" si="44"/>
        <v>女</v>
      </c>
      <c r="G643" s="4" t="str">
        <f t="shared" si="45"/>
        <v>本科</v>
      </c>
      <c r="H643" s="4" t="s">
        <v>30</v>
      </c>
      <c r="I643" s="4"/>
    </row>
    <row r="644" spans="1:9" ht="30" customHeight="1">
      <c r="A644" s="4">
        <v>642</v>
      </c>
      <c r="B644" s="4" t="str">
        <f t="shared" si="39"/>
        <v>E2024024</v>
      </c>
      <c r="C644" s="4" t="s">
        <v>15</v>
      </c>
      <c r="D644" s="5" t="s">
        <v>16</v>
      </c>
      <c r="E644" s="4" t="str">
        <f>"陈思玉"</f>
        <v>陈思玉</v>
      </c>
      <c r="F644" s="4" t="str">
        <f t="shared" si="44"/>
        <v>女</v>
      </c>
      <c r="G644" s="4" t="str">
        <f t="shared" si="45"/>
        <v>本科</v>
      </c>
      <c r="H644" s="4" t="s">
        <v>30</v>
      </c>
      <c r="I644" s="4"/>
    </row>
    <row r="645" spans="1:9" ht="30" customHeight="1">
      <c r="A645" s="4">
        <v>643</v>
      </c>
      <c r="B645" s="4" t="str">
        <f t="shared" si="39"/>
        <v>E2024024</v>
      </c>
      <c r="C645" s="4" t="s">
        <v>15</v>
      </c>
      <c r="D645" s="5" t="s">
        <v>16</v>
      </c>
      <c r="E645" s="4" t="str">
        <f>"王妍君"</f>
        <v>王妍君</v>
      </c>
      <c r="F645" s="4" t="str">
        <f t="shared" si="44"/>
        <v>女</v>
      </c>
      <c r="G645" s="4" t="str">
        <f t="shared" si="45"/>
        <v>本科</v>
      </c>
      <c r="H645" s="4" t="s">
        <v>30</v>
      </c>
      <c r="I645" s="4"/>
    </row>
    <row r="646" spans="1:9" ht="30" customHeight="1">
      <c r="A646" s="4">
        <v>644</v>
      </c>
      <c r="B646" s="4" t="str">
        <f t="shared" si="39"/>
        <v>E2024024</v>
      </c>
      <c r="C646" s="4" t="s">
        <v>15</v>
      </c>
      <c r="D646" s="5" t="s">
        <v>16</v>
      </c>
      <c r="E646" s="4" t="str">
        <f>"向立倩"</f>
        <v>向立倩</v>
      </c>
      <c r="F646" s="4" t="str">
        <f t="shared" si="44"/>
        <v>女</v>
      </c>
      <c r="G646" s="4" t="str">
        <f t="shared" si="45"/>
        <v>本科</v>
      </c>
      <c r="H646" s="4" t="s">
        <v>30</v>
      </c>
      <c r="I646" s="4"/>
    </row>
    <row r="647" spans="1:9" ht="30" customHeight="1">
      <c r="A647" s="4">
        <v>645</v>
      </c>
      <c r="B647" s="4" t="str">
        <f t="shared" si="39"/>
        <v>E2024024</v>
      </c>
      <c r="C647" s="4" t="s">
        <v>15</v>
      </c>
      <c r="D647" s="5" t="s">
        <v>16</v>
      </c>
      <c r="E647" s="4" t="str">
        <f>"郑玉雯"</f>
        <v>郑玉雯</v>
      </c>
      <c r="F647" s="4" t="str">
        <f t="shared" si="44"/>
        <v>女</v>
      </c>
      <c r="G647" s="4" t="str">
        <f t="shared" si="45"/>
        <v>本科</v>
      </c>
      <c r="H647" s="4" t="s">
        <v>30</v>
      </c>
      <c r="I647" s="4"/>
    </row>
    <row r="648" spans="1:9" ht="30" customHeight="1">
      <c r="A648" s="4">
        <v>646</v>
      </c>
      <c r="B648" s="4" t="str">
        <f t="shared" si="39"/>
        <v>E2024024</v>
      </c>
      <c r="C648" s="4" t="s">
        <v>15</v>
      </c>
      <c r="D648" s="5" t="s">
        <v>16</v>
      </c>
      <c r="E648" s="4" t="str">
        <f>"谭艳玲"</f>
        <v>谭艳玲</v>
      </c>
      <c r="F648" s="4" t="str">
        <f t="shared" si="44"/>
        <v>女</v>
      </c>
      <c r="G648" s="4" t="str">
        <f t="shared" si="45"/>
        <v>本科</v>
      </c>
      <c r="H648" s="4" t="s">
        <v>30</v>
      </c>
      <c r="I648" s="4"/>
    </row>
    <row r="649" spans="1:9" ht="30" customHeight="1">
      <c r="A649" s="4">
        <v>647</v>
      </c>
      <c r="B649" s="4" t="str">
        <f t="shared" ref="B649:B712" si="46">"E2024024"</f>
        <v>E2024024</v>
      </c>
      <c r="C649" s="4" t="s">
        <v>15</v>
      </c>
      <c r="D649" s="5" t="s">
        <v>16</v>
      </c>
      <c r="E649" s="4" t="str">
        <f>"聂富伟"</f>
        <v>聂富伟</v>
      </c>
      <c r="F649" s="4" t="str">
        <f t="shared" si="44"/>
        <v>女</v>
      </c>
      <c r="G649" s="4" t="str">
        <f t="shared" si="45"/>
        <v>本科</v>
      </c>
      <c r="H649" s="4" t="s">
        <v>30</v>
      </c>
      <c r="I649" s="4"/>
    </row>
    <row r="650" spans="1:9" ht="30" customHeight="1">
      <c r="A650" s="4">
        <v>648</v>
      </c>
      <c r="B650" s="4" t="str">
        <f t="shared" si="46"/>
        <v>E2024024</v>
      </c>
      <c r="C650" s="4" t="s">
        <v>15</v>
      </c>
      <c r="D650" s="5" t="s">
        <v>16</v>
      </c>
      <c r="E650" s="4" t="str">
        <f>"王承蕊"</f>
        <v>王承蕊</v>
      </c>
      <c r="F650" s="4" t="str">
        <f t="shared" si="44"/>
        <v>女</v>
      </c>
      <c r="G650" s="4" t="str">
        <f t="shared" si="45"/>
        <v>本科</v>
      </c>
      <c r="H650" s="4" t="s">
        <v>30</v>
      </c>
      <c r="I650" s="4"/>
    </row>
    <row r="651" spans="1:9" ht="30" customHeight="1">
      <c r="A651" s="4">
        <v>649</v>
      </c>
      <c r="B651" s="4" t="str">
        <f t="shared" si="46"/>
        <v>E2024024</v>
      </c>
      <c r="C651" s="4" t="s">
        <v>15</v>
      </c>
      <c r="D651" s="5" t="s">
        <v>16</v>
      </c>
      <c r="E651" s="4" t="str">
        <f>"刘和银"</f>
        <v>刘和银</v>
      </c>
      <c r="F651" s="4" t="str">
        <f t="shared" si="44"/>
        <v>女</v>
      </c>
      <c r="G651" s="4" t="str">
        <f>"硕士研究生"</f>
        <v>硕士研究生</v>
      </c>
      <c r="H651" s="4" t="s">
        <v>30</v>
      </c>
      <c r="I651" s="4"/>
    </row>
    <row r="652" spans="1:9" ht="30" customHeight="1">
      <c r="A652" s="4">
        <v>650</v>
      </c>
      <c r="B652" s="4" t="str">
        <f t="shared" si="46"/>
        <v>E2024024</v>
      </c>
      <c r="C652" s="4" t="s">
        <v>15</v>
      </c>
      <c r="D652" s="5" t="s">
        <v>16</v>
      </c>
      <c r="E652" s="4" t="str">
        <f>"马列秦"</f>
        <v>马列秦</v>
      </c>
      <c r="F652" s="4" t="str">
        <f>"男"</f>
        <v>男</v>
      </c>
      <c r="G652" s="4" t="str">
        <f t="shared" ref="G652:G702" si="47">"本科"</f>
        <v>本科</v>
      </c>
      <c r="H652" s="4" t="s">
        <v>30</v>
      </c>
      <c r="I652" s="4"/>
    </row>
    <row r="653" spans="1:9" ht="30" customHeight="1">
      <c r="A653" s="4">
        <v>651</v>
      </c>
      <c r="B653" s="4" t="str">
        <f t="shared" si="46"/>
        <v>E2024024</v>
      </c>
      <c r="C653" s="4" t="s">
        <v>15</v>
      </c>
      <c r="D653" s="5" t="s">
        <v>16</v>
      </c>
      <c r="E653" s="4" t="str">
        <f>"谭诚"</f>
        <v>谭诚</v>
      </c>
      <c r="F653" s="4" t="str">
        <f t="shared" ref="F653:F658" si="48">"女"</f>
        <v>女</v>
      </c>
      <c r="G653" s="4" t="str">
        <f t="shared" si="47"/>
        <v>本科</v>
      </c>
      <c r="H653" s="4" t="s">
        <v>30</v>
      </c>
      <c r="I653" s="4"/>
    </row>
    <row r="654" spans="1:9" ht="30" customHeight="1">
      <c r="A654" s="4">
        <v>652</v>
      </c>
      <c r="B654" s="4" t="str">
        <f t="shared" si="46"/>
        <v>E2024024</v>
      </c>
      <c r="C654" s="4" t="s">
        <v>15</v>
      </c>
      <c r="D654" s="5" t="s">
        <v>16</v>
      </c>
      <c r="E654" s="4" t="str">
        <f>"刘佩瑶"</f>
        <v>刘佩瑶</v>
      </c>
      <c r="F654" s="4" t="str">
        <f t="shared" si="48"/>
        <v>女</v>
      </c>
      <c r="G654" s="4" t="str">
        <f t="shared" si="47"/>
        <v>本科</v>
      </c>
      <c r="H654" s="4" t="s">
        <v>30</v>
      </c>
      <c r="I654" s="4"/>
    </row>
    <row r="655" spans="1:9" ht="30" customHeight="1">
      <c r="A655" s="4">
        <v>653</v>
      </c>
      <c r="B655" s="4" t="str">
        <f t="shared" si="46"/>
        <v>E2024024</v>
      </c>
      <c r="C655" s="4" t="s">
        <v>15</v>
      </c>
      <c r="D655" s="5" t="s">
        <v>16</v>
      </c>
      <c r="E655" s="4" t="str">
        <f>"宋倩茜"</f>
        <v>宋倩茜</v>
      </c>
      <c r="F655" s="4" t="str">
        <f t="shared" si="48"/>
        <v>女</v>
      </c>
      <c r="G655" s="4" t="str">
        <f t="shared" si="47"/>
        <v>本科</v>
      </c>
      <c r="H655" s="4" t="s">
        <v>30</v>
      </c>
      <c r="I655" s="4"/>
    </row>
    <row r="656" spans="1:9" ht="30" customHeight="1">
      <c r="A656" s="4">
        <v>654</v>
      </c>
      <c r="B656" s="4" t="str">
        <f t="shared" si="46"/>
        <v>E2024024</v>
      </c>
      <c r="C656" s="4" t="s">
        <v>15</v>
      </c>
      <c r="D656" s="5" t="s">
        <v>16</v>
      </c>
      <c r="E656" s="4" t="str">
        <f>"田瑶"</f>
        <v>田瑶</v>
      </c>
      <c r="F656" s="4" t="str">
        <f t="shared" si="48"/>
        <v>女</v>
      </c>
      <c r="G656" s="4" t="str">
        <f t="shared" si="47"/>
        <v>本科</v>
      </c>
      <c r="H656" s="4" t="s">
        <v>30</v>
      </c>
      <c r="I656" s="4"/>
    </row>
    <row r="657" spans="1:9" ht="30" customHeight="1">
      <c r="A657" s="4">
        <v>655</v>
      </c>
      <c r="B657" s="4" t="str">
        <f t="shared" si="46"/>
        <v>E2024024</v>
      </c>
      <c r="C657" s="4" t="s">
        <v>15</v>
      </c>
      <c r="D657" s="5" t="s">
        <v>16</v>
      </c>
      <c r="E657" s="4" t="str">
        <f>"黄舒平"</f>
        <v>黄舒平</v>
      </c>
      <c r="F657" s="4" t="str">
        <f t="shared" si="48"/>
        <v>女</v>
      </c>
      <c r="G657" s="4" t="str">
        <f t="shared" si="47"/>
        <v>本科</v>
      </c>
      <c r="H657" s="4" t="s">
        <v>30</v>
      </c>
      <c r="I657" s="4"/>
    </row>
    <row r="658" spans="1:9" ht="30" customHeight="1">
      <c r="A658" s="4">
        <v>656</v>
      </c>
      <c r="B658" s="4" t="str">
        <f t="shared" si="46"/>
        <v>E2024024</v>
      </c>
      <c r="C658" s="4" t="s">
        <v>15</v>
      </c>
      <c r="D658" s="5" t="s">
        <v>16</v>
      </c>
      <c r="E658" s="4" t="str">
        <f>"雷彩玉"</f>
        <v>雷彩玉</v>
      </c>
      <c r="F658" s="4" t="str">
        <f t="shared" si="48"/>
        <v>女</v>
      </c>
      <c r="G658" s="4" t="str">
        <f t="shared" si="47"/>
        <v>本科</v>
      </c>
      <c r="H658" s="4" t="s">
        <v>30</v>
      </c>
      <c r="I658" s="4"/>
    </row>
    <row r="659" spans="1:9" ht="30" customHeight="1">
      <c r="A659" s="4">
        <v>657</v>
      </c>
      <c r="B659" s="4" t="str">
        <f t="shared" si="46"/>
        <v>E2024024</v>
      </c>
      <c r="C659" s="4" t="s">
        <v>15</v>
      </c>
      <c r="D659" s="5" t="s">
        <v>16</v>
      </c>
      <c r="E659" s="4" t="str">
        <f>"杨航彧"</f>
        <v>杨航彧</v>
      </c>
      <c r="F659" s="4" t="str">
        <f>"男"</f>
        <v>男</v>
      </c>
      <c r="G659" s="4" t="str">
        <f t="shared" si="47"/>
        <v>本科</v>
      </c>
      <c r="H659" s="4" t="s">
        <v>30</v>
      </c>
      <c r="I659" s="4"/>
    </row>
    <row r="660" spans="1:9" ht="30" customHeight="1">
      <c r="A660" s="4">
        <v>658</v>
      </c>
      <c r="B660" s="4" t="str">
        <f t="shared" si="46"/>
        <v>E2024024</v>
      </c>
      <c r="C660" s="4" t="s">
        <v>15</v>
      </c>
      <c r="D660" s="5" t="s">
        <v>16</v>
      </c>
      <c r="E660" s="4" t="str">
        <f>"罗天锡"</f>
        <v>罗天锡</v>
      </c>
      <c r="F660" s="4" t="str">
        <f>"男"</f>
        <v>男</v>
      </c>
      <c r="G660" s="4" t="str">
        <f t="shared" si="47"/>
        <v>本科</v>
      </c>
      <c r="H660" s="4" t="s">
        <v>30</v>
      </c>
      <c r="I660" s="4"/>
    </row>
    <row r="661" spans="1:9" ht="30" customHeight="1">
      <c r="A661" s="4">
        <v>659</v>
      </c>
      <c r="B661" s="4" t="str">
        <f t="shared" si="46"/>
        <v>E2024024</v>
      </c>
      <c r="C661" s="4" t="s">
        <v>15</v>
      </c>
      <c r="D661" s="5" t="s">
        <v>16</v>
      </c>
      <c r="E661" s="4" t="str">
        <f>"朱煜"</f>
        <v>朱煜</v>
      </c>
      <c r="F661" s="4" t="str">
        <f t="shared" ref="F661:F667" si="49">"女"</f>
        <v>女</v>
      </c>
      <c r="G661" s="4" t="str">
        <f t="shared" si="47"/>
        <v>本科</v>
      </c>
      <c r="H661" s="4" t="s">
        <v>30</v>
      </c>
      <c r="I661" s="4"/>
    </row>
    <row r="662" spans="1:9" ht="30" customHeight="1">
      <c r="A662" s="4">
        <v>660</v>
      </c>
      <c r="B662" s="4" t="str">
        <f t="shared" si="46"/>
        <v>E2024024</v>
      </c>
      <c r="C662" s="4" t="s">
        <v>15</v>
      </c>
      <c r="D662" s="5" t="s">
        <v>16</v>
      </c>
      <c r="E662" s="4" t="str">
        <f>"邢俊韵"</f>
        <v>邢俊韵</v>
      </c>
      <c r="F662" s="4" t="str">
        <f t="shared" si="49"/>
        <v>女</v>
      </c>
      <c r="G662" s="4" t="str">
        <f t="shared" si="47"/>
        <v>本科</v>
      </c>
      <c r="H662" s="4" t="s">
        <v>30</v>
      </c>
      <c r="I662" s="4"/>
    </row>
    <row r="663" spans="1:9" ht="30" customHeight="1">
      <c r="A663" s="4">
        <v>661</v>
      </c>
      <c r="B663" s="4" t="str">
        <f t="shared" si="46"/>
        <v>E2024024</v>
      </c>
      <c r="C663" s="4" t="s">
        <v>15</v>
      </c>
      <c r="D663" s="5" t="s">
        <v>16</v>
      </c>
      <c r="E663" s="4" t="str">
        <f>"谢春阳"</f>
        <v>谢春阳</v>
      </c>
      <c r="F663" s="4" t="str">
        <f t="shared" si="49"/>
        <v>女</v>
      </c>
      <c r="G663" s="4" t="str">
        <f t="shared" si="47"/>
        <v>本科</v>
      </c>
      <c r="H663" s="4" t="s">
        <v>30</v>
      </c>
      <c r="I663" s="4"/>
    </row>
    <row r="664" spans="1:9" ht="30" customHeight="1">
      <c r="A664" s="4">
        <v>662</v>
      </c>
      <c r="B664" s="4" t="str">
        <f t="shared" si="46"/>
        <v>E2024024</v>
      </c>
      <c r="C664" s="4" t="s">
        <v>15</v>
      </c>
      <c r="D664" s="5" t="s">
        <v>16</v>
      </c>
      <c r="E664" s="4" t="str">
        <f>"杨婕"</f>
        <v>杨婕</v>
      </c>
      <c r="F664" s="4" t="str">
        <f t="shared" si="49"/>
        <v>女</v>
      </c>
      <c r="G664" s="4" t="str">
        <f t="shared" si="47"/>
        <v>本科</v>
      </c>
      <c r="H664" s="4" t="s">
        <v>30</v>
      </c>
      <c r="I664" s="4"/>
    </row>
    <row r="665" spans="1:9" ht="30" customHeight="1">
      <c r="A665" s="4">
        <v>663</v>
      </c>
      <c r="B665" s="4" t="str">
        <f t="shared" si="46"/>
        <v>E2024024</v>
      </c>
      <c r="C665" s="4" t="s">
        <v>15</v>
      </c>
      <c r="D665" s="5" t="s">
        <v>16</v>
      </c>
      <c r="E665" s="4" t="str">
        <f>"王世菊"</f>
        <v>王世菊</v>
      </c>
      <c r="F665" s="4" t="str">
        <f t="shared" si="49"/>
        <v>女</v>
      </c>
      <c r="G665" s="4" t="str">
        <f t="shared" si="47"/>
        <v>本科</v>
      </c>
      <c r="H665" s="4" t="s">
        <v>30</v>
      </c>
      <c r="I665" s="4"/>
    </row>
    <row r="666" spans="1:9" ht="30" customHeight="1">
      <c r="A666" s="4">
        <v>664</v>
      </c>
      <c r="B666" s="4" t="str">
        <f t="shared" si="46"/>
        <v>E2024024</v>
      </c>
      <c r="C666" s="4" t="s">
        <v>15</v>
      </c>
      <c r="D666" s="5" t="s">
        <v>16</v>
      </c>
      <c r="E666" s="4" t="str">
        <f>"朱渝"</f>
        <v>朱渝</v>
      </c>
      <c r="F666" s="4" t="str">
        <f t="shared" si="49"/>
        <v>女</v>
      </c>
      <c r="G666" s="4" t="str">
        <f t="shared" si="47"/>
        <v>本科</v>
      </c>
      <c r="H666" s="4" t="s">
        <v>30</v>
      </c>
      <c r="I666" s="4"/>
    </row>
    <row r="667" spans="1:9" ht="30" customHeight="1">
      <c r="A667" s="4">
        <v>665</v>
      </c>
      <c r="B667" s="4" t="str">
        <f t="shared" si="46"/>
        <v>E2024024</v>
      </c>
      <c r="C667" s="4" t="s">
        <v>15</v>
      </c>
      <c r="D667" s="5" t="s">
        <v>16</v>
      </c>
      <c r="E667" s="4" t="str">
        <f>"黄笑笑"</f>
        <v>黄笑笑</v>
      </c>
      <c r="F667" s="4" t="str">
        <f t="shared" si="49"/>
        <v>女</v>
      </c>
      <c r="G667" s="4" t="str">
        <f t="shared" si="47"/>
        <v>本科</v>
      </c>
      <c r="H667" s="4" t="s">
        <v>30</v>
      </c>
      <c r="I667" s="4"/>
    </row>
    <row r="668" spans="1:9" ht="30" customHeight="1">
      <c r="A668" s="4">
        <v>666</v>
      </c>
      <c r="B668" s="4" t="str">
        <f t="shared" si="46"/>
        <v>E2024024</v>
      </c>
      <c r="C668" s="4" t="s">
        <v>15</v>
      </c>
      <c r="D668" s="5" t="s">
        <v>16</v>
      </c>
      <c r="E668" s="4" t="str">
        <f>"杨航"</f>
        <v>杨航</v>
      </c>
      <c r="F668" s="4" t="str">
        <f>"男"</f>
        <v>男</v>
      </c>
      <c r="G668" s="4" t="str">
        <f t="shared" si="47"/>
        <v>本科</v>
      </c>
      <c r="H668" s="4" t="s">
        <v>30</v>
      </c>
      <c r="I668" s="4"/>
    </row>
    <row r="669" spans="1:9" ht="30" customHeight="1">
      <c r="A669" s="4">
        <v>667</v>
      </c>
      <c r="B669" s="4" t="str">
        <f t="shared" si="46"/>
        <v>E2024024</v>
      </c>
      <c r="C669" s="4" t="s">
        <v>15</v>
      </c>
      <c r="D669" s="5" t="s">
        <v>16</v>
      </c>
      <c r="E669" s="4" t="str">
        <f>"黄丽娟"</f>
        <v>黄丽娟</v>
      </c>
      <c r="F669" s="4" t="str">
        <f>"女"</f>
        <v>女</v>
      </c>
      <c r="G669" s="4" t="str">
        <f t="shared" si="47"/>
        <v>本科</v>
      </c>
      <c r="H669" s="4" t="s">
        <v>30</v>
      </c>
      <c r="I669" s="4"/>
    </row>
    <row r="670" spans="1:9" ht="30" customHeight="1">
      <c r="A670" s="4">
        <v>668</v>
      </c>
      <c r="B670" s="4" t="str">
        <f t="shared" si="46"/>
        <v>E2024024</v>
      </c>
      <c r="C670" s="4" t="s">
        <v>15</v>
      </c>
      <c r="D670" s="5" t="s">
        <v>16</v>
      </c>
      <c r="E670" s="4" t="str">
        <f>"覃锦韬"</f>
        <v>覃锦韬</v>
      </c>
      <c r="F670" s="4" t="str">
        <f>"男"</f>
        <v>男</v>
      </c>
      <c r="G670" s="4" t="str">
        <f t="shared" si="47"/>
        <v>本科</v>
      </c>
      <c r="H670" s="4" t="s">
        <v>30</v>
      </c>
      <c r="I670" s="4"/>
    </row>
    <row r="671" spans="1:9" ht="30" customHeight="1">
      <c r="A671" s="4">
        <v>669</v>
      </c>
      <c r="B671" s="4" t="str">
        <f t="shared" si="46"/>
        <v>E2024024</v>
      </c>
      <c r="C671" s="4" t="s">
        <v>15</v>
      </c>
      <c r="D671" s="5" t="s">
        <v>16</v>
      </c>
      <c r="E671" s="4" t="str">
        <f>"杨家令"</f>
        <v>杨家令</v>
      </c>
      <c r="F671" s="4" t="str">
        <f>"女"</f>
        <v>女</v>
      </c>
      <c r="G671" s="4" t="str">
        <f t="shared" si="47"/>
        <v>本科</v>
      </c>
      <c r="H671" s="4" t="s">
        <v>30</v>
      </c>
      <c r="I671" s="4"/>
    </row>
    <row r="672" spans="1:9" ht="30" customHeight="1">
      <c r="A672" s="4">
        <v>670</v>
      </c>
      <c r="B672" s="4" t="str">
        <f t="shared" si="46"/>
        <v>E2024024</v>
      </c>
      <c r="C672" s="4" t="s">
        <v>15</v>
      </c>
      <c r="D672" s="5" t="s">
        <v>16</v>
      </c>
      <c r="E672" s="4" t="str">
        <f>"向奥犇"</f>
        <v>向奥犇</v>
      </c>
      <c r="F672" s="4" t="str">
        <f>"男"</f>
        <v>男</v>
      </c>
      <c r="G672" s="4" t="str">
        <f t="shared" si="47"/>
        <v>本科</v>
      </c>
      <c r="H672" s="4" t="s">
        <v>30</v>
      </c>
      <c r="I672" s="4"/>
    </row>
    <row r="673" spans="1:9" ht="30" customHeight="1">
      <c r="A673" s="4">
        <v>671</v>
      </c>
      <c r="B673" s="4" t="str">
        <f t="shared" si="46"/>
        <v>E2024024</v>
      </c>
      <c r="C673" s="4" t="s">
        <v>15</v>
      </c>
      <c r="D673" s="5" t="s">
        <v>16</v>
      </c>
      <c r="E673" s="4" t="str">
        <f>"吴睿鸿"</f>
        <v>吴睿鸿</v>
      </c>
      <c r="F673" s="4" t="str">
        <f>"女"</f>
        <v>女</v>
      </c>
      <c r="G673" s="4" t="str">
        <f t="shared" si="47"/>
        <v>本科</v>
      </c>
      <c r="H673" s="4" t="s">
        <v>30</v>
      </c>
      <c r="I673" s="4"/>
    </row>
    <row r="674" spans="1:9" ht="30" customHeight="1">
      <c r="A674" s="4">
        <v>672</v>
      </c>
      <c r="B674" s="4" t="str">
        <f t="shared" si="46"/>
        <v>E2024024</v>
      </c>
      <c r="C674" s="4" t="s">
        <v>15</v>
      </c>
      <c r="D674" s="5" t="s">
        <v>16</v>
      </c>
      <c r="E674" s="4" t="str">
        <f>"周鹭"</f>
        <v>周鹭</v>
      </c>
      <c r="F674" s="4" t="str">
        <f>"女"</f>
        <v>女</v>
      </c>
      <c r="G674" s="4" t="str">
        <f t="shared" si="47"/>
        <v>本科</v>
      </c>
      <c r="H674" s="4" t="s">
        <v>30</v>
      </c>
      <c r="I674" s="4"/>
    </row>
    <row r="675" spans="1:9" ht="30" customHeight="1">
      <c r="A675" s="4">
        <v>673</v>
      </c>
      <c r="B675" s="4" t="str">
        <f t="shared" si="46"/>
        <v>E2024024</v>
      </c>
      <c r="C675" s="4" t="s">
        <v>15</v>
      </c>
      <c r="D675" s="5" t="s">
        <v>16</v>
      </c>
      <c r="E675" s="4" t="str">
        <f>"李先润"</f>
        <v>李先润</v>
      </c>
      <c r="F675" s="4" t="str">
        <f>"男"</f>
        <v>男</v>
      </c>
      <c r="G675" s="4" t="str">
        <f t="shared" si="47"/>
        <v>本科</v>
      </c>
      <c r="H675" s="4" t="s">
        <v>30</v>
      </c>
      <c r="I675" s="4"/>
    </row>
    <row r="676" spans="1:9" ht="30" customHeight="1">
      <c r="A676" s="4">
        <v>674</v>
      </c>
      <c r="B676" s="4" t="str">
        <f t="shared" si="46"/>
        <v>E2024024</v>
      </c>
      <c r="C676" s="4" t="s">
        <v>15</v>
      </c>
      <c r="D676" s="5" t="s">
        <v>16</v>
      </c>
      <c r="E676" s="4" t="str">
        <f>"张璇"</f>
        <v>张璇</v>
      </c>
      <c r="F676" s="4" t="str">
        <f>"女"</f>
        <v>女</v>
      </c>
      <c r="G676" s="4" t="str">
        <f t="shared" si="47"/>
        <v>本科</v>
      </c>
      <c r="H676" s="4" t="s">
        <v>30</v>
      </c>
      <c r="I676" s="4"/>
    </row>
    <row r="677" spans="1:9" ht="30" customHeight="1">
      <c r="A677" s="4">
        <v>675</v>
      </c>
      <c r="B677" s="4" t="str">
        <f t="shared" si="46"/>
        <v>E2024024</v>
      </c>
      <c r="C677" s="4" t="s">
        <v>15</v>
      </c>
      <c r="D677" s="5" t="s">
        <v>16</v>
      </c>
      <c r="E677" s="4" t="str">
        <f>"向子阳"</f>
        <v>向子阳</v>
      </c>
      <c r="F677" s="4" t="str">
        <f>"男"</f>
        <v>男</v>
      </c>
      <c r="G677" s="4" t="str">
        <f t="shared" si="47"/>
        <v>本科</v>
      </c>
      <c r="H677" s="4" t="s">
        <v>30</v>
      </c>
      <c r="I677" s="4"/>
    </row>
    <row r="678" spans="1:9" ht="30" customHeight="1">
      <c r="A678" s="4">
        <v>676</v>
      </c>
      <c r="B678" s="4" t="str">
        <f t="shared" si="46"/>
        <v>E2024024</v>
      </c>
      <c r="C678" s="4" t="s">
        <v>15</v>
      </c>
      <c r="D678" s="5" t="s">
        <v>16</v>
      </c>
      <c r="E678" s="4" t="str">
        <f>"李妍霖"</f>
        <v>李妍霖</v>
      </c>
      <c r="F678" s="4" t="str">
        <f t="shared" ref="F678:F693" si="50">"女"</f>
        <v>女</v>
      </c>
      <c r="G678" s="4" t="str">
        <f t="shared" si="47"/>
        <v>本科</v>
      </c>
      <c r="H678" s="4" t="s">
        <v>30</v>
      </c>
      <c r="I678" s="4"/>
    </row>
    <row r="679" spans="1:9" ht="30" customHeight="1">
      <c r="A679" s="4">
        <v>677</v>
      </c>
      <c r="B679" s="4" t="str">
        <f t="shared" si="46"/>
        <v>E2024024</v>
      </c>
      <c r="C679" s="4" t="s">
        <v>15</v>
      </c>
      <c r="D679" s="5" t="s">
        <v>16</v>
      </c>
      <c r="E679" s="4" t="str">
        <f>"王美龄"</f>
        <v>王美龄</v>
      </c>
      <c r="F679" s="4" t="str">
        <f t="shared" si="50"/>
        <v>女</v>
      </c>
      <c r="G679" s="4" t="str">
        <f t="shared" si="47"/>
        <v>本科</v>
      </c>
      <c r="H679" s="4" t="s">
        <v>30</v>
      </c>
      <c r="I679" s="4"/>
    </row>
    <row r="680" spans="1:9" ht="30" customHeight="1">
      <c r="A680" s="4">
        <v>678</v>
      </c>
      <c r="B680" s="4" t="str">
        <f t="shared" si="46"/>
        <v>E2024024</v>
      </c>
      <c r="C680" s="4" t="s">
        <v>15</v>
      </c>
      <c r="D680" s="5" t="s">
        <v>16</v>
      </c>
      <c r="E680" s="4" t="str">
        <f>"李叶"</f>
        <v>李叶</v>
      </c>
      <c r="F680" s="4" t="str">
        <f t="shared" si="50"/>
        <v>女</v>
      </c>
      <c r="G680" s="4" t="str">
        <f t="shared" si="47"/>
        <v>本科</v>
      </c>
      <c r="H680" s="4" t="s">
        <v>30</v>
      </c>
      <c r="I680" s="4"/>
    </row>
    <row r="681" spans="1:9" ht="30" customHeight="1">
      <c r="A681" s="4">
        <v>679</v>
      </c>
      <c r="B681" s="4" t="str">
        <f t="shared" si="46"/>
        <v>E2024024</v>
      </c>
      <c r="C681" s="4" t="s">
        <v>15</v>
      </c>
      <c r="D681" s="5" t="s">
        <v>16</v>
      </c>
      <c r="E681" s="4" t="str">
        <f>"陶烁"</f>
        <v>陶烁</v>
      </c>
      <c r="F681" s="4" t="str">
        <f t="shared" si="50"/>
        <v>女</v>
      </c>
      <c r="G681" s="4" t="str">
        <f t="shared" si="47"/>
        <v>本科</v>
      </c>
      <c r="H681" s="4" t="s">
        <v>30</v>
      </c>
      <c r="I681" s="4"/>
    </row>
    <row r="682" spans="1:9" ht="30" customHeight="1">
      <c r="A682" s="4">
        <v>680</v>
      </c>
      <c r="B682" s="4" t="str">
        <f t="shared" si="46"/>
        <v>E2024024</v>
      </c>
      <c r="C682" s="4" t="s">
        <v>15</v>
      </c>
      <c r="D682" s="5" t="s">
        <v>16</v>
      </c>
      <c r="E682" s="4" t="str">
        <f>"吴小清"</f>
        <v>吴小清</v>
      </c>
      <c r="F682" s="4" t="str">
        <f t="shared" si="50"/>
        <v>女</v>
      </c>
      <c r="G682" s="4" t="str">
        <f t="shared" si="47"/>
        <v>本科</v>
      </c>
      <c r="H682" s="4" t="s">
        <v>30</v>
      </c>
      <c r="I682" s="4"/>
    </row>
    <row r="683" spans="1:9" ht="30" customHeight="1">
      <c r="A683" s="4">
        <v>681</v>
      </c>
      <c r="B683" s="4" t="str">
        <f t="shared" si="46"/>
        <v>E2024024</v>
      </c>
      <c r="C683" s="4" t="s">
        <v>15</v>
      </c>
      <c r="D683" s="5" t="s">
        <v>16</v>
      </c>
      <c r="E683" s="4" t="str">
        <f>"申彩燕"</f>
        <v>申彩燕</v>
      </c>
      <c r="F683" s="4" t="str">
        <f t="shared" si="50"/>
        <v>女</v>
      </c>
      <c r="G683" s="4" t="str">
        <f t="shared" si="47"/>
        <v>本科</v>
      </c>
      <c r="H683" s="4" t="s">
        <v>30</v>
      </c>
      <c r="I683" s="4"/>
    </row>
    <row r="684" spans="1:9" ht="30" customHeight="1">
      <c r="A684" s="4">
        <v>682</v>
      </c>
      <c r="B684" s="4" t="str">
        <f t="shared" si="46"/>
        <v>E2024024</v>
      </c>
      <c r="C684" s="4" t="s">
        <v>15</v>
      </c>
      <c r="D684" s="5" t="s">
        <v>16</v>
      </c>
      <c r="E684" s="4" t="str">
        <f>"谭巧"</f>
        <v>谭巧</v>
      </c>
      <c r="F684" s="4" t="str">
        <f t="shared" si="50"/>
        <v>女</v>
      </c>
      <c r="G684" s="4" t="str">
        <f t="shared" si="47"/>
        <v>本科</v>
      </c>
      <c r="H684" s="4" t="s">
        <v>30</v>
      </c>
      <c r="I684" s="4"/>
    </row>
    <row r="685" spans="1:9" ht="30" customHeight="1">
      <c r="A685" s="4">
        <v>683</v>
      </c>
      <c r="B685" s="4" t="str">
        <f t="shared" si="46"/>
        <v>E2024024</v>
      </c>
      <c r="C685" s="4" t="s">
        <v>15</v>
      </c>
      <c r="D685" s="5" t="s">
        <v>16</v>
      </c>
      <c r="E685" s="4" t="str">
        <f>"张煜垚"</f>
        <v>张煜垚</v>
      </c>
      <c r="F685" s="4" t="str">
        <f t="shared" si="50"/>
        <v>女</v>
      </c>
      <c r="G685" s="4" t="str">
        <f t="shared" si="47"/>
        <v>本科</v>
      </c>
      <c r="H685" s="4" t="s">
        <v>30</v>
      </c>
      <c r="I685" s="4"/>
    </row>
    <row r="686" spans="1:9" ht="30" customHeight="1">
      <c r="A686" s="4">
        <v>684</v>
      </c>
      <c r="B686" s="4" t="str">
        <f t="shared" si="46"/>
        <v>E2024024</v>
      </c>
      <c r="C686" s="4" t="s">
        <v>15</v>
      </c>
      <c r="D686" s="5" t="s">
        <v>16</v>
      </c>
      <c r="E686" s="4" t="str">
        <f>"唐媛媛"</f>
        <v>唐媛媛</v>
      </c>
      <c r="F686" s="4" t="str">
        <f t="shared" si="50"/>
        <v>女</v>
      </c>
      <c r="G686" s="4" t="str">
        <f t="shared" si="47"/>
        <v>本科</v>
      </c>
      <c r="H686" s="4" t="s">
        <v>30</v>
      </c>
      <c r="I686" s="4"/>
    </row>
    <row r="687" spans="1:9" ht="30" customHeight="1">
      <c r="A687" s="4">
        <v>685</v>
      </c>
      <c r="B687" s="4" t="str">
        <f t="shared" si="46"/>
        <v>E2024024</v>
      </c>
      <c r="C687" s="4" t="s">
        <v>15</v>
      </c>
      <c r="D687" s="5" t="s">
        <v>16</v>
      </c>
      <c r="E687" s="4" t="str">
        <f>"邱雪"</f>
        <v>邱雪</v>
      </c>
      <c r="F687" s="4" t="str">
        <f t="shared" si="50"/>
        <v>女</v>
      </c>
      <c r="G687" s="4" t="str">
        <f t="shared" si="47"/>
        <v>本科</v>
      </c>
      <c r="H687" s="4" t="s">
        <v>30</v>
      </c>
      <c r="I687" s="4"/>
    </row>
    <row r="688" spans="1:9" ht="30" customHeight="1">
      <c r="A688" s="4">
        <v>686</v>
      </c>
      <c r="B688" s="4" t="str">
        <f t="shared" si="46"/>
        <v>E2024024</v>
      </c>
      <c r="C688" s="4" t="s">
        <v>15</v>
      </c>
      <c r="D688" s="5" t="s">
        <v>16</v>
      </c>
      <c r="E688" s="4" t="str">
        <f>"段娅苹"</f>
        <v>段娅苹</v>
      </c>
      <c r="F688" s="4" t="str">
        <f t="shared" si="50"/>
        <v>女</v>
      </c>
      <c r="G688" s="4" t="str">
        <f t="shared" si="47"/>
        <v>本科</v>
      </c>
      <c r="H688" s="4" t="s">
        <v>30</v>
      </c>
      <c r="I688" s="4"/>
    </row>
    <row r="689" spans="1:9" ht="30" customHeight="1">
      <c r="A689" s="4">
        <v>687</v>
      </c>
      <c r="B689" s="4" t="str">
        <f t="shared" si="46"/>
        <v>E2024024</v>
      </c>
      <c r="C689" s="4" t="s">
        <v>15</v>
      </c>
      <c r="D689" s="5" t="s">
        <v>16</v>
      </c>
      <c r="E689" s="4" t="str">
        <f>"蒲思颖"</f>
        <v>蒲思颖</v>
      </c>
      <c r="F689" s="4" t="str">
        <f t="shared" si="50"/>
        <v>女</v>
      </c>
      <c r="G689" s="4" t="str">
        <f t="shared" si="47"/>
        <v>本科</v>
      </c>
      <c r="H689" s="4" t="s">
        <v>30</v>
      </c>
      <c r="I689" s="4"/>
    </row>
    <row r="690" spans="1:9" ht="30" customHeight="1">
      <c r="A690" s="4">
        <v>688</v>
      </c>
      <c r="B690" s="4" t="str">
        <f t="shared" si="46"/>
        <v>E2024024</v>
      </c>
      <c r="C690" s="4" t="s">
        <v>15</v>
      </c>
      <c r="D690" s="5" t="s">
        <v>16</v>
      </c>
      <c r="E690" s="4" t="str">
        <f>"柳先艳"</f>
        <v>柳先艳</v>
      </c>
      <c r="F690" s="4" t="str">
        <f t="shared" si="50"/>
        <v>女</v>
      </c>
      <c r="G690" s="4" t="str">
        <f t="shared" si="47"/>
        <v>本科</v>
      </c>
      <c r="H690" s="4" t="s">
        <v>30</v>
      </c>
      <c r="I690" s="4"/>
    </row>
    <row r="691" spans="1:9" ht="30" customHeight="1">
      <c r="A691" s="4">
        <v>689</v>
      </c>
      <c r="B691" s="4" t="str">
        <f t="shared" si="46"/>
        <v>E2024024</v>
      </c>
      <c r="C691" s="4" t="s">
        <v>15</v>
      </c>
      <c r="D691" s="5" t="s">
        <v>16</v>
      </c>
      <c r="E691" s="4" t="str">
        <f>"孟皇涛"</f>
        <v>孟皇涛</v>
      </c>
      <c r="F691" s="4" t="str">
        <f t="shared" si="50"/>
        <v>女</v>
      </c>
      <c r="G691" s="4" t="str">
        <f t="shared" si="47"/>
        <v>本科</v>
      </c>
      <c r="H691" s="4" t="s">
        <v>30</v>
      </c>
      <c r="I691" s="4"/>
    </row>
    <row r="692" spans="1:9" ht="30" customHeight="1">
      <c r="A692" s="4">
        <v>690</v>
      </c>
      <c r="B692" s="4" t="str">
        <f t="shared" si="46"/>
        <v>E2024024</v>
      </c>
      <c r="C692" s="4" t="s">
        <v>15</v>
      </c>
      <c r="D692" s="5" t="s">
        <v>16</v>
      </c>
      <c r="E692" s="4" t="str">
        <f>"李柯慧"</f>
        <v>李柯慧</v>
      </c>
      <c r="F692" s="4" t="str">
        <f t="shared" si="50"/>
        <v>女</v>
      </c>
      <c r="G692" s="4" t="str">
        <f t="shared" si="47"/>
        <v>本科</v>
      </c>
      <c r="H692" s="4" t="s">
        <v>30</v>
      </c>
      <c r="I692" s="4"/>
    </row>
    <row r="693" spans="1:9" ht="30" customHeight="1">
      <c r="A693" s="4">
        <v>691</v>
      </c>
      <c r="B693" s="4" t="str">
        <f t="shared" si="46"/>
        <v>E2024024</v>
      </c>
      <c r="C693" s="4" t="s">
        <v>15</v>
      </c>
      <c r="D693" s="5" t="s">
        <v>16</v>
      </c>
      <c r="E693" s="4" t="str">
        <f>"刘香玉"</f>
        <v>刘香玉</v>
      </c>
      <c r="F693" s="4" t="str">
        <f t="shared" si="50"/>
        <v>女</v>
      </c>
      <c r="G693" s="4" t="str">
        <f t="shared" si="47"/>
        <v>本科</v>
      </c>
      <c r="H693" s="4" t="s">
        <v>30</v>
      </c>
      <c r="I693" s="4"/>
    </row>
    <row r="694" spans="1:9" ht="30" customHeight="1">
      <c r="A694" s="4">
        <v>692</v>
      </c>
      <c r="B694" s="4" t="str">
        <f t="shared" si="46"/>
        <v>E2024024</v>
      </c>
      <c r="C694" s="4" t="s">
        <v>15</v>
      </c>
      <c r="D694" s="5" t="s">
        <v>16</v>
      </c>
      <c r="E694" s="4" t="str">
        <f>"刘润坤"</f>
        <v>刘润坤</v>
      </c>
      <c r="F694" s="4" t="str">
        <f>"男"</f>
        <v>男</v>
      </c>
      <c r="G694" s="4" t="str">
        <f t="shared" si="47"/>
        <v>本科</v>
      </c>
      <c r="H694" s="4" t="s">
        <v>30</v>
      </c>
      <c r="I694" s="4"/>
    </row>
    <row r="695" spans="1:9" ht="30" customHeight="1">
      <c r="A695" s="4">
        <v>693</v>
      </c>
      <c r="B695" s="4" t="str">
        <f t="shared" si="46"/>
        <v>E2024024</v>
      </c>
      <c r="C695" s="4" t="s">
        <v>15</v>
      </c>
      <c r="D695" s="5" t="s">
        <v>16</v>
      </c>
      <c r="E695" s="4" t="str">
        <f>"汪露"</f>
        <v>汪露</v>
      </c>
      <c r="F695" s="4" t="str">
        <f>"女"</f>
        <v>女</v>
      </c>
      <c r="G695" s="4" t="str">
        <f t="shared" si="47"/>
        <v>本科</v>
      </c>
      <c r="H695" s="4" t="s">
        <v>30</v>
      </c>
      <c r="I695" s="4"/>
    </row>
    <row r="696" spans="1:9" ht="30" customHeight="1">
      <c r="A696" s="4">
        <v>694</v>
      </c>
      <c r="B696" s="4" t="str">
        <f t="shared" si="46"/>
        <v>E2024024</v>
      </c>
      <c r="C696" s="4" t="s">
        <v>15</v>
      </c>
      <c r="D696" s="5" t="s">
        <v>16</v>
      </c>
      <c r="E696" s="4" t="str">
        <f>"郑搏强"</f>
        <v>郑搏强</v>
      </c>
      <c r="F696" s="4" t="str">
        <f>"男"</f>
        <v>男</v>
      </c>
      <c r="G696" s="4" t="str">
        <f t="shared" si="47"/>
        <v>本科</v>
      </c>
      <c r="H696" s="4" t="s">
        <v>30</v>
      </c>
      <c r="I696" s="4"/>
    </row>
    <row r="697" spans="1:9" ht="30" customHeight="1">
      <c r="A697" s="4">
        <v>695</v>
      </c>
      <c r="B697" s="4" t="str">
        <f t="shared" si="46"/>
        <v>E2024024</v>
      </c>
      <c r="C697" s="4" t="s">
        <v>15</v>
      </c>
      <c r="D697" s="5" t="s">
        <v>16</v>
      </c>
      <c r="E697" s="4" t="str">
        <f>"杨文慧"</f>
        <v>杨文慧</v>
      </c>
      <c r="F697" s="4" t="str">
        <f t="shared" ref="F697:F711" si="51">"女"</f>
        <v>女</v>
      </c>
      <c r="G697" s="4" t="str">
        <f t="shared" si="47"/>
        <v>本科</v>
      </c>
      <c r="H697" s="4" t="s">
        <v>30</v>
      </c>
      <c r="I697" s="4"/>
    </row>
    <row r="698" spans="1:9" ht="30" customHeight="1">
      <c r="A698" s="4">
        <v>696</v>
      </c>
      <c r="B698" s="4" t="str">
        <f t="shared" si="46"/>
        <v>E2024024</v>
      </c>
      <c r="C698" s="4" t="s">
        <v>15</v>
      </c>
      <c r="D698" s="5" t="s">
        <v>16</v>
      </c>
      <c r="E698" s="4" t="str">
        <f>"田芳"</f>
        <v>田芳</v>
      </c>
      <c r="F698" s="4" t="str">
        <f t="shared" si="51"/>
        <v>女</v>
      </c>
      <c r="G698" s="4" t="str">
        <f t="shared" si="47"/>
        <v>本科</v>
      </c>
      <c r="H698" s="4" t="s">
        <v>30</v>
      </c>
      <c r="I698" s="4"/>
    </row>
    <row r="699" spans="1:9" ht="30" customHeight="1">
      <c r="A699" s="4">
        <v>697</v>
      </c>
      <c r="B699" s="4" t="str">
        <f t="shared" si="46"/>
        <v>E2024024</v>
      </c>
      <c r="C699" s="4" t="s">
        <v>15</v>
      </c>
      <c r="D699" s="5" t="s">
        <v>16</v>
      </c>
      <c r="E699" s="4" t="str">
        <f>"黄美丹"</f>
        <v>黄美丹</v>
      </c>
      <c r="F699" s="4" t="str">
        <f t="shared" si="51"/>
        <v>女</v>
      </c>
      <c r="G699" s="4" t="str">
        <f t="shared" si="47"/>
        <v>本科</v>
      </c>
      <c r="H699" s="4" t="s">
        <v>30</v>
      </c>
      <c r="I699" s="4"/>
    </row>
    <row r="700" spans="1:9" ht="30" customHeight="1">
      <c r="A700" s="4">
        <v>698</v>
      </c>
      <c r="B700" s="4" t="str">
        <f t="shared" si="46"/>
        <v>E2024024</v>
      </c>
      <c r="C700" s="4" t="s">
        <v>15</v>
      </c>
      <c r="D700" s="5" t="s">
        <v>16</v>
      </c>
      <c r="E700" s="4" t="str">
        <f>"谭婕"</f>
        <v>谭婕</v>
      </c>
      <c r="F700" s="4" t="str">
        <f t="shared" si="51"/>
        <v>女</v>
      </c>
      <c r="G700" s="4" t="str">
        <f t="shared" si="47"/>
        <v>本科</v>
      </c>
      <c r="H700" s="4" t="s">
        <v>30</v>
      </c>
      <c r="I700" s="4"/>
    </row>
    <row r="701" spans="1:9" ht="30" customHeight="1">
      <c r="A701" s="4">
        <v>699</v>
      </c>
      <c r="B701" s="4" t="str">
        <f t="shared" si="46"/>
        <v>E2024024</v>
      </c>
      <c r="C701" s="4" t="s">
        <v>15</v>
      </c>
      <c r="D701" s="5" t="s">
        <v>16</v>
      </c>
      <c r="E701" s="4" t="str">
        <f>"蒋婷婷"</f>
        <v>蒋婷婷</v>
      </c>
      <c r="F701" s="4" t="str">
        <f t="shared" si="51"/>
        <v>女</v>
      </c>
      <c r="G701" s="4" t="str">
        <f t="shared" si="47"/>
        <v>本科</v>
      </c>
      <c r="H701" s="4" t="s">
        <v>30</v>
      </c>
      <c r="I701" s="4"/>
    </row>
    <row r="702" spans="1:9" ht="30" customHeight="1">
      <c r="A702" s="4">
        <v>700</v>
      </c>
      <c r="B702" s="4" t="str">
        <f t="shared" si="46"/>
        <v>E2024024</v>
      </c>
      <c r="C702" s="4" t="s">
        <v>15</v>
      </c>
      <c r="D702" s="5" t="s">
        <v>16</v>
      </c>
      <c r="E702" s="4" t="str">
        <f>"张雯惠"</f>
        <v>张雯惠</v>
      </c>
      <c r="F702" s="4" t="str">
        <f t="shared" si="51"/>
        <v>女</v>
      </c>
      <c r="G702" s="4" t="str">
        <f t="shared" si="47"/>
        <v>本科</v>
      </c>
      <c r="H702" s="4" t="s">
        <v>30</v>
      </c>
      <c r="I702" s="4"/>
    </row>
    <row r="703" spans="1:9" ht="30" customHeight="1">
      <c r="A703" s="4">
        <v>701</v>
      </c>
      <c r="B703" s="4" t="str">
        <f t="shared" si="46"/>
        <v>E2024024</v>
      </c>
      <c r="C703" s="4" t="s">
        <v>15</v>
      </c>
      <c r="D703" s="5" t="s">
        <v>16</v>
      </c>
      <c r="E703" s="4" t="str">
        <f>"向妍"</f>
        <v>向妍</v>
      </c>
      <c r="F703" s="4" t="str">
        <f t="shared" si="51"/>
        <v>女</v>
      </c>
      <c r="G703" s="4" t="str">
        <f>"硕士研究生"</f>
        <v>硕士研究生</v>
      </c>
      <c r="H703" s="4" t="s">
        <v>30</v>
      </c>
      <c r="I703" s="4"/>
    </row>
    <row r="704" spans="1:9" ht="30" customHeight="1">
      <c r="A704" s="4">
        <v>702</v>
      </c>
      <c r="B704" s="4" t="str">
        <f t="shared" si="46"/>
        <v>E2024024</v>
      </c>
      <c r="C704" s="4" t="s">
        <v>15</v>
      </c>
      <c r="D704" s="5" t="s">
        <v>16</v>
      </c>
      <c r="E704" s="4" t="str">
        <f>"谭燕"</f>
        <v>谭燕</v>
      </c>
      <c r="F704" s="4" t="str">
        <f t="shared" si="51"/>
        <v>女</v>
      </c>
      <c r="G704" s="4" t="str">
        <f t="shared" ref="G704:G719" si="52">"本科"</f>
        <v>本科</v>
      </c>
      <c r="H704" s="4" t="s">
        <v>30</v>
      </c>
      <c r="I704" s="4"/>
    </row>
    <row r="705" spans="1:9" ht="30" customHeight="1">
      <c r="A705" s="4">
        <v>703</v>
      </c>
      <c r="B705" s="4" t="str">
        <f t="shared" si="46"/>
        <v>E2024024</v>
      </c>
      <c r="C705" s="4" t="s">
        <v>15</v>
      </c>
      <c r="D705" s="5" t="s">
        <v>16</v>
      </c>
      <c r="E705" s="4" t="str">
        <f>"李子君"</f>
        <v>李子君</v>
      </c>
      <c r="F705" s="4" t="str">
        <f t="shared" si="51"/>
        <v>女</v>
      </c>
      <c r="G705" s="4" t="str">
        <f t="shared" si="52"/>
        <v>本科</v>
      </c>
      <c r="H705" s="4" t="s">
        <v>30</v>
      </c>
      <c r="I705" s="4"/>
    </row>
    <row r="706" spans="1:9" ht="30" customHeight="1">
      <c r="A706" s="4">
        <v>704</v>
      </c>
      <c r="B706" s="4" t="str">
        <f t="shared" si="46"/>
        <v>E2024024</v>
      </c>
      <c r="C706" s="4" t="s">
        <v>15</v>
      </c>
      <c r="D706" s="5" t="s">
        <v>16</v>
      </c>
      <c r="E706" s="4" t="str">
        <f>"毛艳桂"</f>
        <v>毛艳桂</v>
      </c>
      <c r="F706" s="4" t="str">
        <f t="shared" si="51"/>
        <v>女</v>
      </c>
      <c r="G706" s="4" t="str">
        <f t="shared" si="52"/>
        <v>本科</v>
      </c>
      <c r="H706" s="4" t="s">
        <v>30</v>
      </c>
      <c r="I706" s="4"/>
    </row>
    <row r="707" spans="1:9" ht="30" customHeight="1">
      <c r="A707" s="4">
        <v>705</v>
      </c>
      <c r="B707" s="4" t="str">
        <f t="shared" si="46"/>
        <v>E2024024</v>
      </c>
      <c r="C707" s="4" t="s">
        <v>15</v>
      </c>
      <c r="D707" s="5" t="s">
        <v>16</v>
      </c>
      <c r="E707" s="4" t="str">
        <f>"王敏"</f>
        <v>王敏</v>
      </c>
      <c r="F707" s="4" t="str">
        <f t="shared" si="51"/>
        <v>女</v>
      </c>
      <c r="G707" s="4" t="str">
        <f t="shared" si="52"/>
        <v>本科</v>
      </c>
      <c r="H707" s="4" t="s">
        <v>30</v>
      </c>
      <c r="I707" s="4"/>
    </row>
    <row r="708" spans="1:9" ht="30" customHeight="1">
      <c r="A708" s="4">
        <v>706</v>
      </c>
      <c r="B708" s="4" t="str">
        <f t="shared" si="46"/>
        <v>E2024024</v>
      </c>
      <c r="C708" s="4" t="s">
        <v>15</v>
      </c>
      <c r="D708" s="5" t="s">
        <v>16</v>
      </c>
      <c r="E708" s="4" t="str">
        <f>"冉景舒"</f>
        <v>冉景舒</v>
      </c>
      <c r="F708" s="4" t="str">
        <f t="shared" si="51"/>
        <v>女</v>
      </c>
      <c r="G708" s="4" t="str">
        <f t="shared" si="52"/>
        <v>本科</v>
      </c>
      <c r="H708" s="4" t="s">
        <v>30</v>
      </c>
      <c r="I708" s="4"/>
    </row>
    <row r="709" spans="1:9" ht="30" customHeight="1">
      <c r="A709" s="4">
        <v>707</v>
      </c>
      <c r="B709" s="4" t="str">
        <f t="shared" si="46"/>
        <v>E2024024</v>
      </c>
      <c r="C709" s="4" t="s">
        <v>15</v>
      </c>
      <c r="D709" s="5" t="s">
        <v>16</v>
      </c>
      <c r="E709" s="4" t="str">
        <f>"朱琪琪"</f>
        <v>朱琪琪</v>
      </c>
      <c r="F709" s="4" t="str">
        <f t="shared" si="51"/>
        <v>女</v>
      </c>
      <c r="G709" s="4" t="str">
        <f t="shared" si="52"/>
        <v>本科</v>
      </c>
      <c r="H709" s="4" t="s">
        <v>30</v>
      </c>
      <c r="I709" s="4"/>
    </row>
    <row r="710" spans="1:9" ht="30" customHeight="1">
      <c r="A710" s="4">
        <v>708</v>
      </c>
      <c r="B710" s="4" t="str">
        <f t="shared" si="46"/>
        <v>E2024024</v>
      </c>
      <c r="C710" s="4" t="s">
        <v>15</v>
      </c>
      <c r="D710" s="5" t="s">
        <v>16</v>
      </c>
      <c r="E710" s="4" t="str">
        <f>"向星童"</f>
        <v>向星童</v>
      </c>
      <c r="F710" s="4" t="str">
        <f t="shared" si="51"/>
        <v>女</v>
      </c>
      <c r="G710" s="4" t="str">
        <f t="shared" si="52"/>
        <v>本科</v>
      </c>
      <c r="H710" s="4" t="s">
        <v>30</v>
      </c>
      <c r="I710" s="4"/>
    </row>
    <row r="711" spans="1:9" ht="30" customHeight="1">
      <c r="A711" s="4">
        <v>709</v>
      </c>
      <c r="B711" s="4" t="str">
        <f t="shared" si="46"/>
        <v>E2024024</v>
      </c>
      <c r="C711" s="4" t="s">
        <v>15</v>
      </c>
      <c r="D711" s="5" t="s">
        <v>16</v>
      </c>
      <c r="E711" s="4" t="str">
        <f>"赵冬芳"</f>
        <v>赵冬芳</v>
      </c>
      <c r="F711" s="4" t="str">
        <f t="shared" si="51"/>
        <v>女</v>
      </c>
      <c r="G711" s="4" t="str">
        <f t="shared" si="52"/>
        <v>本科</v>
      </c>
      <c r="H711" s="4" t="s">
        <v>30</v>
      </c>
      <c r="I711" s="4"/>
    </row>
    <row r="712" spans="1:9" ht="30" customHeight="1">
      <c r="A712" s="4">
        <v>710</v>
      </c>
      <c r="B712" s="4" t="str">
        <f t="shared" si="46"/>
        <v>E2024024</v>
      </c>
      <c r="C712" s="4" t="s">
        <v>15</v>
      </c>
      <c r="D712" s="5" t="s">
        <v>16</v>
      </c>
      <c r="E712" s="4" t="str">
        <f>"何成林"</f>
        <v>何成林</v>
      </c>
      <c r="F712" s="4" t="str">
        <f>"男"</f>
        <v>男</v>
      </c>
      <c r="G712" s="4" t="str">
        <f t="shared" si="52"/>
        <v>本科</v>
      </c>
      <c r="H712" s="4" t="s">
        <v>30</v>
      </c>
      <c r="I712" s="4"/>
    </row>
    <row r="713" spans="1:9" ht="30" customHeight="1">
      <c r="A713" s="4">
        <v>711</v>
      </c>
      <c r="B713" s="4" t="str">
        <f t="shared" ref="B713:B742" si="53">"E2024024"</f>
        <v>E2024024</v>
      </c>
      <c r="C713" s="4" t="s">
        <v>15</v>
      </c>
      <c r="D713" s="5" t="s">
        <v>16</v>
      </c>
      <c r="E713" s="4" t="str">
        <f>"陈敏"</f>
        <v>陈敏</v>
      </c>
      <c r="F713" s="4" t="str">
        <f>"女"</f>
        <v>女</v>
      </c>
      <c r="G713" s="4" t="str">
        <f t="shared" si="52"/>
        <v>本科</v>
      </c>
      <c r="H713" s="4" t="s">
        <v>30</v>
      </c>
      <c r="I713" s="4"/>
    </row>
    <row r="714" spans="1:9" ht="30" customHeight="1">
      <c r="A714" s="4">
        <v>712</v>
      </c>
      <c r="B714" s="4" t="str">
        <f t="shared" si="53"/>
        <v>E2024024</v>
      </c>
      <c r="C714" s="4" t="s">
        <v>15</v>
      </c>
      <c r="D714" s="5" t="s">
        <v>16</v>
      </c>
      <c r="E714" s="4" t="str">
        <f>"王玉霞"</f>
        <v>王玉霞</v>
      </c>
      <c r="F714" s="4" t="str">
        <f>"女"</f>
        <v>女</v>
      </c>
      <c r="G714" s="4" t="str">
        <f t="shared" si="52"/>
        <v>本科</v>
      </c>
      <c r="H714" s="4" t="s">
        <v>30</v>
      </c>
      <c r="I714" s="4"/>
    </row>
    <row r="715" spans="1:9" ht="30" customHeight="1">
      <c r="A715" s="4">
        <v>713</v>
      </c>
      <c r="B715" s="4" t="str">
        <f t="shared" si="53"/>
        <v>E2024024</v>
      </c>
      <c r="C715" s="4" t="s">
        <v>15</v>
      </c>
      <c r="D715" s="5" t="s">
        <v>16</v>
      </c>
      <c r="E715" s="4" t="str">
        <f>"曾宪宇"</f>
        <v>曾宪宇</v>
      </c>
      <c r="F715" s="4" t="str">
        <f>"女"</f>
        <v>女</v>
      </c>
      <c r="G715" s="4" t="str">
        <f t="shared" si="52"/>
        <v>本科</v>
      </c>
      <c r="H715" s="4" t="s">
        <v>30</v>
      </c>
      <c r="I715" s="4"/>
    </row>
    <row r="716" spans="1:9" ht="30" customHeight="1">
      <c r="A716" s="4">
        <v>714</v>
      </c>
      <c r="B716" s="4" t="str">
        <f t="shared" si="53"/>
        <v>E2024024</v>
      </c>
      <c r="C716" s="4" t="s">
        <v>15</v>
      </c>
      <c r="D716" s="5" t="s">
        <v>16</v>
      </c>
      <c r="E716" s="4" t="str">
        <f>"侯姚"</f>
        <v>侯姚</v>
      </c>
      <c r="F716" s="4" t="str">
        <f>"男"</f>
        <v>男</v>
      </c>
      <c r="G716" s="4" t="str">
        <f t="shared" si="52"/>
        <v>本科</v>
      </c>
      <c r="H716" s="4" t="s">
        <v>30</v>
      </c>
      <c r="I716" s="4"/>
    </row>
    <row r="717" spans="1:9" ht="30" customHeight="1">
      <c r="A717" s="4">
        <v>715</v>
      </c>
      <c r="B717" s="4" t="str">
        <f t="shared" si="53"/>
        <v>E2024024</v>
      </c>
      <c r="C717" s="4" t="s">
        <v>15</v>
      </c>
      <c r="D717" s="5" t="s">
        <v>16</v>
      </c>
      <c r="E717" s="4" t="str">
        <f>"王越"</f>
        <v>王越</v>
      </c>
      <c r="F717" s="4" t="str">
        <f t="shared" ref="F717:F722" si="54">"女"</f>
        <v>女</v>
      </c>
      <c r="G717" s="4" t="str">
        <f t="shared" si="52"/>
        <v>本科</v>
      </c>
      <c r="H717" s="4" t="s">
        <v>30</v>
      </c>
      <c r="I717" s="4"/>
    </row>
    <row r="718" spans="1:9" ht="30" customHeight="1">
      <c r="A718" s="4">
        <v>716</v>
      </c>
      <c r="B718" s="4" t="str">
        <f t="shared" si="53"/>
        <v>E2024024</v>
      </c>
      <c r="C718" s="4" t="s">
        <v>15</v>
      </c>
      <c r="D718" s="5" t="s">
        <v>16</v>
      </c>
      <c r="E718" s="4" t="str">
        <f>"马媛媛"</f>
        <v>马媛媛</v>
      </c>
      <c r="F718" s="4" t="str">
        <f t="shared" si="54"/>
        <v>女</v>
      </c>
      <c r="G718" s="4" t="str">
        <f t="shared" si="52"/>
        <v>本科</v>
      </c>
      <c r="H718" s="4" t="s">
        <v>30</v>
      </c>
      <c r="I718" s="4"/>
    </row>
    <row r="719" spans="1:9" ht="30" customHeight="1">
      <c r="A719" s="4">
        <v>717</v>
      </c>
      <c r="B719" s="4" t="str">
        <f t="shared" si="53"/>
        <v>E2024024</v>
      </c>
      <c r="C719" s="4" t="s">
        <v>15</v>
      </c>
      <c r="D719" s="5" t="s">
        <v>16</v>
      </c>
      <c r="E719" s="4" t="str">
        <f>"钱雪"</f>
        <v>钱雪</v>
      </c>
      <c r="F719" s="4" t="str">
        <f t="shared" si="54"/>
        <v>女</v>
      </c>
      <c r="G719" s="4" t="str">
        <f t="shared" si="52"/>
        <v>本科</v>
      </c>
      <c r="H719" s="4" t="s">
        <v>30</v>
      </c>
      <c r="I719" s="4"/>
    </row>
    <row r="720" spans="1:9" ht="30" customHeight="1">
      <c r="A720" s="4">
        <v>718</v>
      </c>
      <c r="B720" s="4" t="str">
        <f t="shared" si="53"/>
        <v>E2024024</v>
      </c>
      <c r="C720" s="4" t="s">
        <v>15</v>
      </c>
      <c r="D720" s="5" t="s">
        <v>16</v>
      </c>
      <c r="E720" s="4" t="str">
        <f>"董曼"</f>
        <v>董曼</v>
      </c>
      <c r="F720" s="4" t="str">
        <f t="shared" si="54"/>
        <v>女</v>
      </c>
      <c r="G720" s="4" t="str">
        <f>"硕士研究生"</f>
        <v>硕士研究生</v>
      </c>
      <c r="H720" s="4" t="s">
        <v>30</v>
      </c>
      <c r="I720" s="4"/>
    </row>
    <row r="721" spans="1:9" ht="30" customHeight="1">
      <c r="A721" s="4">
        <v>719</v>
      </c>
      <c r="B721" s="4" t="str">
        <f t="shared" si="53"/>
        <v>E2024024</v>
      </c>
      <c r="C721" s="4" t="s">
        <v>15</v>
      </c>
      <c r="D721" s="5" t="s">
        <v>16</v>
      </c>
      <c r="E721" s="4" t="str">
        <f>"刘芬"</f>
        <v>刘芬</v>
      </c>
      <c r="F721" s="4" t="str">
        <f t="shared" si="54"/>
        <v>女</v>
      </c>
      <c r="G721" s="4" t="str">
        <f t="shared" ref="G721:G754" si="55">"本科"</f>
        <v>本科</v>
      </c>
      <c r="H721" s="4" t="s">
        <v>30</v>
      </c>
      <c r="I721" s="4"/>
    </row>
    <row r="722" spans="1:9" ht="30" customHeight="1">
      <c r="A722" s="4">
        <v>720</v>
      </c>
      <c r="B722" s="4" t="str">
        <f t="shared" si="53"/>
        <v>E2024024</v>
      </c>
      <c r="C722" s="4" t="s">
        <v>15</v>
      </c>
      <c r="D722" s="5" t="s">
        <v>16</v>
      </c>
      <c r="E722" s="4" t="str">
        <f>"刘佳丽"</f>
        <v>刘佳丽</v>
      </c>
      <c r="F722" s="4" t="str">
        <f t="shared" si="54"/>
        <v>女</v>
      </c>
      <c r="G722" s="4" t="str">
        <f t="shared" si="55"/>
        <v>本科</v>
      </c>
      <c r="H722" s="4" t="s">
        <v>30</v>
      </c>
      <c r="I722" s="4"/>
    </row>
    <row r="723" spans="1:9" ht="30" customHeight="1">
      <c r="A723" s="4">
        <v>721</v>
      </c>
      <c r="B723" s="4" t="str">
        <f t="shared" si="53"/>
        <v>E2024024</v>
      </c>
      <c r="C723" s="4" t="s">
        <v>15</v>
      </c>
      <c r="D723" s="5" t="s">
        <v>16</v>
      </c>
      <c r="E723" s="4" t="str">
        <f>"葛启宏"</f>
        <v>葛启宏</v>
      </c>
      <c r="F723" s="4" t="str">
        <f>"男"</f>
        <v>男</v>
      </c>
      <c r="G723" s="4" t="str">
        <f t="shared" si="55"/>
        <v>本科</v>
      </c>
      <c r="H723" s="4" t="s">
        <v>30</v>
      </c>
      <c r="I723" s="4"/>
    </row>
    <row r="724" spans="1:9" ht="30" customHeight="1">
      <c r="A724" s="4">
        <v>722</v>
      </c>
      <c r="B724" s="4" t="str">
        <f t="shared" si="53"/>
        <v>E2024024</v>
      </c>
      <c r="C724" s="4" t="s">
        <v>15</v>
      </c>
      <c r="D724" s="5" t="s">
        <v>16</v>
      </c>
      <c r="E724" s="4" t="str">
        <f>"吴豪"</f>
        <v>吴豪</v>
      </c>
      <c r="F724" s="4" t="str">
        <f>"女"</f>
        <v>女</v>
      </c>
      <c r="G724" s="4" t="str">
        <f t="shared" si="55"/>
        <v>本科</v>
      </c>
      <c r="H724" s="4" t="s">
        <v>30</v>
      </c>
      <c r="I724" s="4"/>
    </row>
    <row r="725" spans="1:9" ht="30" customHeight="1">
      <c r="A725" s="4">
        <v>723</v>
      </c>
      <c r="B725" s="4" t="str">
        <f t="shared" si="53"/>
        <v>E2024024</v>
      </c>
      <c r="C725" s="4" t="s">
        <v>15</v>
      </c>
      <c r="D725" s="5" t="s">
        <v>16</v>
      </c>
      <c r="E725" s="4" t="str">
        <f>"陈慧君"</f>
        <v>陈慧君</v>
      </c>
      <c r="F725" s="4" t="str">
        <f>"女"</f>
        <v>女</v>
      </c>
      <c r="G725" s="4" t="str">
        <f t="shared" si="55"/>
        <v>本科</v>
      </c>
      <c r="H725" s="4" t="s">
        <v>30</v>
      </c>
      <c r="I725" s="4"/>
    </row>
    <row r="726" spans="1:9" ht="30" customHeight="1">
      <c r="A726" s="4">
        <v>724</v>
      </c>
      <c r="B726" s="4" t="str">
        <f t="shared" si="53"/>
        <v>E2024024</v>
      </c>
      <c r="C726" s="4" t="s">
        <v>15</v>
      </c>
      <c r="D726" s="5" t="s">
        <v>16</v>
      </c>
      <c r="E726" s="4" t="str">
        <f>"刘书鹏"</f>
        <v>刘书鹏</v>
      </c>
      <c r="F726" s="4" t="str">
        <f>"男"</f>
        <v>男</v>
      </c>
      <c r="G726" s="4" t="str">
        <f t="shared" si="55"/>
        <v>本科</v>
      </c>
      <c r="H726" s="4" t="s">
        <v>30</v>
      </c>
      <c r="I726" s="4"/>
    </row>
    <row r="727" spans="1:9" ht="30" customHeight="1">
      <c r="A727" s="4">
        <v>725</v>
      </c>
      <c r="B727" s="4" t="str">
        <f t="shared" si="53"/>
        <v>E2024024</v>
      </c>
      <c r="C727" s="4" t="s">
        <v>15</v>
      </c>
      <c r="D727" s="5" t="s">
        <v>16</v>
      </c>
      <c r="E727" s="4" t="str">
        <f>"严鑫"</f>
        <v>严鑫</v>
      </c>
      <c r="F727" s="4" t="str">
        <f t="shared" ref="F727:F736" si="56">"女"</f>
        <v>女</v>
      </c>
      <c r="G727" s="4" t="str">
        <f t="shared" si="55"/>
        <v>本科</v>
      </c>
      <c r="H727" s="4" t="s">
        <v>30</v>
      </c>
      <c r="I727" s="4"/>
    </row>
    <row r="728" spans="1:9" ht="30" customHeight="1">
      <c r="A728" s="4">
        <v>726</v>
      </c>
      <c r="B728" s="4" t="str">
        <f t="shared" si="53"/>
        <v>E2024024</v>
      </c>
      <c r="C728" s="4" t="s">
        <v>15</v>
      </c>
      <c r="D728" s="5" t="s">
        <v>16</v>
      </c>
      <c r="E728" s="4" t="str">
        <f>"王婷"</f>
        <v>王婷</v>
      </c>
      <c r="F728" s="4" t="str">
        <f t="shared" si="56"/>
        <v>女</v>
      </c>
      <c r="G728" s="4" t="str">
        <f t="shared" si="55"/>
        <v>本科</v>
      </c>
      <c r="H728" s="4" t="s">
        <v>30</v>
      </c>
      <c r="I728" s="4"/>
    </row>
    <row r="729" spans="1:9" ht="30" customHeight="1">
      <c r="A729" s="4">
        <v>727</v>
      </c>
      <c r="B729" s="4" t="str">
        <f t="shared" si="53"/>
        <v>E2024024</v>
      </c>
      <c r="C729" s="4" t="s">
        <v>15</v>
      </c>
      <c r="D729" s="5" t="s">
        <v>16</v>
      </c>
      <c r="E729" s="4" t="str">
        <f>"陈洪"</f>
        <v>陈洪</v>
      </c>
      <c r="F729" s="4" t="str">
        <f t="shared" si="56"/>
        <v>女</v>
      </c>
      <c r="G729" s="4" t="str">
        <f t="shared" si="55"/>
        <v>本科</v>
      </c>
      <c r="H729" s="4" t="s">
        <v>30</v>
      </c>
      <c r="I729" s="4"/>
    </row>
    <row r="730" spans="1:9" ht="30" customHeight="1">
      <c r="A730" s="4">
        <v>728</v>
      </c>
      <c r="B730" s="4" t="str">
        <f t="shared" si="53"/>
        <v>E2024024</v>
      </c>
      <c r="C730" s="4" t="s">
        <v>15</v>
      </c>
      <c r="D730" s="5" t="s">
        <v>16</v>
      </c>
      <c r="E730" s="4" t="str">
        <f>"张琴"</f>
        <v>张琴</v>
      </c>
      <c r="F730" s="4" t="str">
        <f t="shared" si="56"/>
        <v>女</v>
      </c>
      <c r="G730" s="4" t="str">
        <f t="shared" si="55"/>
        <v>本科</v>
      </c>
      <c r="H730" s="4" t="s">
        <v>30</v>
      </c>
      <c r="I730" s="4"/>
    </row>
    <row r="731" spans="1:9" ht="30" customHeight="1">
      <c r="A731" s="4">
        <v>729</v>
      </c>
      <c r="B731" s="4" t="str">
        <f t="shared" si="53"/>
        <v>E2024024</v>
      </c>
      <c r="C731" s="4" t="s">
        <v>15</v>
      </c>
      <c r="D731" s="5" t="s">
        <v>16</v>
      </c>
      <c r="E731" s="4" t="str">
        <f>"晏慧卿"</f>
        <v>晏慧卿</v>
      </c>
      <c r="F731" s="4" t="str">
        <f t="shared" si="56"/>
        <v>女</v>
      </c>
      <c r="G731" s="4" t="str">
        <f t="shared" si="55"/>
        <v>本科</v>
      </c>
      <c r="H731" s="4" t="s">
        <v>30</v>
      </c>
      <c r="I731" s="4"/>
    </row>
    <row r="732" spans="1:9" ht="30" customHeight="1">
      <c r="A732" s="4">
        <v>730</v>
      </c>
      <c r="B732" s="4" t="str">
        <f t="shared" si="53"/>
        <v>E2024024</v>
      </c>
      <c r="C732" s="4" t="s">
        <v>15</v>
      </c>
      <c r="D732" s="5" t="s">
        <v>16</v>
      </c>
      <c r="E732" s="4" t="str">
        <f>"张献楠"</f>
        <v>张献楠</v>
      </c>
      <c r="F732" s="4" t="str">
        <f t="shared" si="56"/>
        <v>女</v>
      </c>
      <c r="G732" s="4" t="str">
        <f t="shared" si="55"/>
        <v>本科</v>
      </c>
      <c r="H732" s="4" t="s">
        <v>30</v>
      </c>
      <c r="I732" s="4"/>
    </row>
    <row r="733" spans="1:9" ht="30" customHeight="1">
      <c r="A733" s="4">
        <v>731</v>
      </c>
      <c r="B733" s="4" t="str">
        <f t="shared" si="53"/>
        <v>E2024024</v>
      </c>
      <c r="C733" s="4" t="s">
        <v>15</v>
      </c>
      <c r="D733" s="5" t="s">
        <v>16</v>
      </c>
      <c r="E733" s="4" t="str">
        <f>"谭玉兰"</f>
        <v>谭玉兰</v>
      </c>
      <c r="F733" s="4" t="str">
        <f t="shared" si="56"/>
        <v>女</v>
      </c>
      <c r="G733" s="4" t="str">
        <f t="shared" si="55"/>
        <v>本科</v>
      </c>
      <c r="H733" s="4" t="s">
        <v>30</v>
      </c>
      <c r="I733" s="4"/>
    </row>
    <row r="734" spans="1:9" ht="30" customHeight="1">
      <c r="A734" s="4">
        <v>732</v>
      </c>
      <c r="B734" s="4" t="str">
        <f t="shared" si="53"/>
        <v>E2024024</v>
      </c>
      <c r="C734" s="4" t="s">
        <v>15</v>
      </c>
      <c r="D734" s="5" t="s">
        <v>16</v>
      </c>
      <c r="E734" s="4" t="str">
        <f>"孙昭君"</f>
        <v>孙昭君</v>
      </c>
      <c r="F734" s="4" t="str">
        <f t="shared" si="56"/>
        <v>女</v>
      </c>
      <c r="G734" s="4" t="str">
        <f t="shared" si="55"/>
        <v>本科</v>
      </c>
      <c r="H734" s="4" t="s">
        <v>30</v>
      </c>
      <c r="I734" s="4"/>
    </row>
    <row r="735" spans="1:9" ht="30" customHeight="1">
      <c r="A735" s="4">
        <v>733</v>
      </c>
      <c r="B735" s="4" t="str">
        <f t="shared" si="53"/>
        <v>E2024024</v>
      </c>
      <c r="C735" s="4" t="s">
        <v>15</v>
      </c>
      <c r="D735" s="5" t="s">
        <v>16</v>
      </c>
      <c r="E735" s="4" t="str">
        <f>"张耀恩"</f>
        <v>张耀恩</v>
      </c>
      <c r="F735" s="4" t="str">
        <f t="shared" si="56"/>
        <v>女</v>
      </c>
      <c r="G735" s="4" t="str">
        <f t="shared" si="55"/>
        <v>本科</v>
      </c>
      <c r="H735" s="4" t="s">
        <v>30</v>
      </c>
      <c r="I735" s="4"/>
    </row>
    <row r="736" spans="1:9" ht="30" customHeight="1">
      <c r="A736" s="4">
        <v>734</v>
      </c>
      <c r="B736" s="4" t="str">
        <f t="shared" si="53"/>
        <v>E2024024</v>
      </c>
      <c r="C736" s="4" t="s">
        <v>15</v>
      </c>
      <c r="D736" s="5" t="s">
        <v>16</v>
      </c>
      <c r="E736" s="4" t="str">
        <f>"谭荣丽"</f>
        <v>谭荣丽</v>
      </c>
      <c r="F736" s="4" t="str">
        <f t="shared" si="56"/>
        <v>女</v>
      </c>
      <c r="G736" s="4" t="str">
        <f t="shared" si="55"/>
        <v>本科</v>
      </c>
      <c r="H736" s="4" t="s">
        <v>30</v>
      </c>
      <c r="I736" s="4"/>
    </row>
    <row r="737" spans="1:9" ht="30" customHeight="1">
      <c r="A737" s="4">
        <v>735</v>
      </c>
      <c r="B737" s="4" t="str">
        <f t="shared" si="53"/>
        <v>E2024024</v>
      </c>
      <c r="C737" s="4" t="s">
        <v>15</v>
      </c>
      <c r="D737" s="5" t="s">
        <v>16</v>
      </c>
      <c r="E737" s="4" t="str">
        <f>"程健翀"</f>
        <v>程健翀</v>
      </c>
      <c r="F737" s="4" t="str">
        <f>"男"</f>
        <v>男</v>
      </c>
      <c r="G737" s="4" t="str">
        <f t="shared" si="55"/>
        <v>本科</v>
      </c>
      <c r="H737" s="4" t="s">
        <v>30</v>
      </c>
      <c r="I737" s="4"/>
    </row>
    <row r="738" spans="1:9" ht="30" customHeight="1">
      <c r="A738" s="4">
        <v>736</v>
      </c>
      <c r="B738" s="4" t="str">
        <f t="shared" si="53"/>
        <v>E2024024</v>
      </c>
      <c r="C738" s="4" t="s">
        <v>15</v>
      </c>
      <c r="D738" s="5" t="s">
        <v>16</v>
      </c>
      <c r="E738" s="4" t="str">
        <f>"朱彩霞"</f>
        <v>朱彩霞</v>
      </c>
      <c r="F738" s="4" t="str">
        <f>"女"</f>
        <v>女</v>
      </c>
      <c r="G738" s="4" t="str">
        <f t="shared" si="55"/>
        <v>本科</v>
      </c>
      <c r="H738" s="4" t="s">
        <v>30</v>
      </c>
      <c r="I738" s="4"/>
    </row>
    <row r="739" spans="1:9" ht="30" customHeight="1">
      <c r="A739" s="4">
        <v>737</v>
      </c>
      <c r="B739" s="4" t="str">
        <f t="shared" si="53"/>
        <v>E2024024</v>
      </c>
      <c r="C739" s="4" t="s">
        <v>15</v>
      </c>
      <c r="D739" s="5" t="s">
        <v>16</v>
      </c>
      <c r="E739" s="4" t="str">
        <f>"李子逸"</f>
        <v>李子逸</v>
      </c>
      <c r="F739" s="4" t="str">
        <f>"女"</f>
        <v>女</v>
      </c>
      <c r="G739" s="4" t="str">
        <f t="shared" si="55"/>
        <v>本科</v>
      </c>
      <c r="H739" s="4" t="s">
        <v>30</v>
      </c>
      <c r="I739" s="4"/>
    </row>
    <row r="740" spans="1:9" ht="30" customHeight="1">
      <c r="A740" s="4">
        <v>738</v>
      </c>
      <c r="B740" s="4" t="str">
        <f t="shared" si="53"/>
        <v>E2024024</v>
      </c>
      <c r="C740" s="4" t="s">
        <v>15</v>
      </c>
      <c r="D740" s="5" t="s">
        <v>16</v>
      </c>
      <c r="E740" s="4" t="str">
        <f>"刘亚春"</f>
        <v>刘亚春</v>
      </c>
      <c r="F740" s="4" t="str">
        <f>"女"</f>
        <v>女</v>
      </c>
      <c r="G740" s="4" t="str">
        <f t="shared" si="55"/>
        <v>本科</v>
      </c>
      <c r="H740" s="4" t="s">
        <v>30</v>
      </c>
      <c r="I740" s="4"/>
    </row>
    <row r="741" spans="1:9" ht="30" customHeight="1">
      <c r="A741" s="4">
        <v>739</v>
      </c>
      <c r="B741" s="4" t="str">
        <f t="shared" si="53"/>
        <v>E2024024</v>
      </c>
      <c r="C741" s="4" t="s">
        <v>15</v>
      </c>
      <c r="D741" s="5" t="s">
        <v>16</v>
      </c>
      <c r="E741" s="4" t="str">
        <f>"王珺"</f>
        <v>王珺</v>
      </c>
      <c r="F741" s="4" t="str">
        <f>"女"</f>
        <v>女</v>
      </c>
      <c r="G741" s="4" t="str">
        <f t="shared" si="55"/>
        <v>本科</v>
      </c>
      <c r="H741" s="4" t="s">
        <v>30</v>
      </c>
      <c r="I741" s="4"/>
    </row>
    <row r="742" spans="1:9" ht="30" customHeight="1">
      <c r="A742" s="4">
        <v>740</v>
      </c>
      <c r="B742" s="4" t="str">
        <f t="shared" si="53"/>
        <v>E2024024</v>
      </c>
      <c r="C742" s="4" t="s">
        <v>15</v>
      </c>
      <c r="D742" s="5" t="s">
        <v>16</v>
      </c>
      <c r="E742" s="4" t="str">
        <f>"罗玲"</f>
        <v>罗玲</v>
      </c>
      <c r="F742" s="4" t="str">
        <f>"女"</f>
        <v>女</v>
      </c>
      <c r="G742" s="4" t="str">
        <f t="shared" si="55"/>
        <v>本科</v>
      </c>
      <c r="H742" s="4" t="s">
        <v>30</v>
      </c>
      <c r="I742" s="4"/>
    </row>
    <row r="743" spans="1:9" ht="30" customHeight="1">
      <c r="A743" s="4">
        <v>741</v>
      </c>
      <c r="B743" s="4" t="str">
        <f>"E2024025"</f>
        <v>E2024025</v>
      </c>
      <c r="C743" s="4" t="s">
        <v>17</v>
      </c>
      <c r="D743" s="5" t="s">
        <v>18</v>
      </c>
      <c r="E743" s="4" t="str">
        <f>"向东奎"</f>
        <v>向东奎</v>
      </c>
      <c r="F743" s="4" t="str">
        <f>"男"</f>
        <v>男</v>
      </c>
      <c r="G743" s="4" t="str">
        <f t="shared" si="55"/>
        <v>本科</v>
      </c>
      <c r="H743" s="4" t="s">
        <v>30</v>
      </c>
      <c r="I743" s="4"/>
    </row>
    <row r="744" spans="1:9" ht="30" customHeight="1">
      <c r="A744" s="4">
        <v>742</v>
      </c>
      <c r="B744" s="4" t="str">
        <f>"E2024025"</f>
        <v>E2024025</v>
      </c>
      <c r="C744" s="4" t="s">
        <v>17</v>
      </c>
      <c r="D744" s="5" t="s">
        <v>18</v>
      </c>
      <c r="E744" s="4" t="str">
        <f>"谭明伟"</f>
        <v>谭明伟</v>
      </c>
      <c r="F744" s="4" t="str">
        <f>"男"</f>
        <v>男</v>
      </c>
      <c r="G744" s="4" t="str">
        <f t="shared" si="55"/>
        <v>本科</v>
      </c>
      <c r="H744" s="4" t="s">
        <v>30</v>
      </c>
      <c r="I744" s="4"/>
    </row>
    <row r="745" spans="1:9" ht="30" customHeight="1">
      <c r="A745" s="4">
        <v>743</v>
      </c>
      <c r="B745" s="4" t="str">
        <f>"E2024025"</f>
        <v>E2024025</v>
      </c>
      <c r="C745" s="4" t="s">
        <v>17</v>
      </c>
      <c r="D745" s="5" t="s">
        <v>18</v>
      </c>
      <c r="E745" s="4" t="str">
        <f>"任茂堂"</f>
        <v>任茂堂</v>
      </c>
      <c r="F745" s="4" t="str">
        <f>"男"</f>
        <v>男</v>
      </c>
      <c r="G745" s="4" t="str">
        <f t="shared" si="55"/>
        <v>本科</v>
      </c>
      <c r="H745" s="4" t="s">
        <v>30</v>
      </c>
      <c r="I745" s="4"/>
    </row>
    <row r="746" spans="1:9" ht="30" customHeight="1">
      <c r="A746" s="4">
        <v>744</v>
      </c>
      <c r="B746" s="4" t="str">
        <f>"E2024026"</f>
        <v>E2024026</v>
      </c>
      <c r="C746" s="4" t="s">
        <v>17</v>
      </c>
      <c r="D746" s="5" t="s">
        <v>19</v>
      </c>
      <c r="E746" s="4" t="str">
        <f>"谭德龙"</f>
        <v>谭德龙</v>
      </c>
      <c r="F746" s="4" t="str">
        <f>"男"</f>
        <v>男</v>
      </c>
      <c r="G746" s="4" t="str">
        <f t="shared" si="55"/>
        <v>本科</v>
      </c>
      <c r="H746" s="4" t="s">
        <v>30</v>
      </c>
      <c r="I746" s="4"/>
    </row>
    <row r="747" spans="1:9" ht="30" customHeight="1">
      <c r="A747" s="4">
        <v>745</v>
      </c>
      <c r="B747" s="4" t="str">
        <f>"E2024026"</f>
        <v>E2024026</v>
      </c>
      <c r="C747" s="4" t="s">
        <v>17</v>
      </c>
      <c r="D747" s="5" t="s">
        <v>19</v>
      </c>
      <c r="E747" s="4" t="str">
        <f>"向美玲"</f>
        <v>向美玲</v>
      </c>
      <c r="F747" s="4" t="str">
        <f t="shared" ref="F747:F754" si="57">"女"</f>
        <v>女</v>
      </c>
      <c r="G747" s="4" t="str">
        <f t="shared" si="55"/>
        <v>本科</v>
      </c>
      <c r="H747" s="4" t="s">
        <v>30</v>
      </c>
      <c r="I747" s="4"/>
    </row>
    <row r="748" spans="1:9" ht="30" customHeight="1">
      <c r="A748" s="4">
        <v>746</v>
      </c>
      <c r="B748" s="4" t="str">
        <f>"E2024028"</f>
        <v>E2024028</v>
      </c>
      <c r="C748" s="4" t="s">
        <v>20</v>
      </c>
      <c r="D748" s="5" t="s">
        <v>21</v>
      </c>
      <c r="E748" s="4" t="str">
        <f>"梁国清"</f>
        <v>梁国清</v>
      </c>
      <c r="F748" s="4" t="str">
        <f t="shared" si="57"/>
        <v>女</v>
      </c>
      <c r="G748" s="4" t="str">
        <f t="shared" si="55"/>
        <v>本科</v>
      </c>
      <c r="H748" s="4" t="s">
        <v>30</v>
      </c>
      <c r="I748" s="4"/>
    </row>
    <row r="749" spans="1:9" ht="30" customHeight="1">
      <c r="A749" s="4">
        <v>747</v>
      </c>
      <c r="B749" s="4" t="str">
        <f>"E2024028"</f>
        <v>E2024028</v>
      </c>
      <c r="C749" s="4" t="s">
        <v>20</v>
      </c>
      <c r="D749" s="5" t="s">
        <v>21</v>
      </c>
      <c r="E749" s="4" t="str">
        <f>"佘宏垚"</f>
        <v>佘宏垚</v>
      </c>
      <c r="F749" s="4" t="str">
        <f t="shared" si="57"/>
        <v>女</v>
      </c>
      <c r="G749" s="4" t="str">
        <f t="shared" si="55"/>
        <v>本科</v>
      </c>
      <c r="H749" s="4" t="s">
        <v>30</v>
      </c>
      <c r="I749" s="4"/>
    </row>
    <row r="750" spans="1:9" ht="30" customHeight="1">
      <c r="A750" s="4">
        <v>748</v>
      </c>
      <c r="B750" s="4" t="str">
        <f>"E2024028"</f>
        <v>E2024028</v>
      </c>
      <c r="C750" s="4" t="s">
        <v>20</v>
      </c>
      <c r="D750" s="5" t="s">
        <v>21</v>
      </c>
      <c r="E750" s="4" t="str">
        <f>"邹晓敏"</f>
        <v>邹晓敏</v>
      </c>
      <c r="F750" s="4" t="str">
        <f t="shared" si="57"/>
        <v>女</v>
      </c>
      <c r="G750" s="4" t="str">
        <f t="shared" si="55"/>
        <v>本科</v>
      </c>
      <c r="H750" s="4" t="s">
        <v>30</v>
      </c>
      <c r="I750" s="4"/>
    </row>
    <row r="751" spans="1:9" ht="30" customHeight="1">
      <c r="A751" s="4">
        <v>749</v>
      </c>
      <c r="B751" s="4" t="str">
        <f>"E2024028"</f>
        <v>E2024028</v>
      </c>
      <c r="C751" s="4" t="s">
        <v>20</v>
      </c>
      <c r="D751" s="5" t="s">
        <v>21</v>
      </c>
      <c r="E751" s="4" t="str">
        <f>"徐媛媛"</f>
        <v>徐媛媛</v>
      </c>
      <c r="F751" s="4" t="str">
        <f t="shared" si="57"/>
        <v>女</v>
      </c>
      <c r="G751" s="4" t="str">
        <f t="shared" si="55"/>
        <v>本科</v>
      </c>
      <c r="H751" s="4" t="s">
        <v>30</v>
      </c>
      <c r="I751" s="4"/>
    </row>
    <row r="752" spans="1:9" ht="30" customHeight="1">
      <c r="A752" s="4">
        <v>750</v>
      </c>
      <c r="B752" s="4" t="str">
        <f>"E2024028"</f>
        <v>E2024028</v>
      </c>
      <c r="C752" s="4" t="s">
        <v>20</v>
      </c>
      <c r="D752" s="5" t="s">
        <v>21</v>
      </c>
      <c r="E752" s="4" t="str">
        <f>"李林欣"</f>
        <v>李林欣</v>
      </c>
      <c r="F752" s="4" t="str">
        <f t="shared" si="57"/>
        <v>女</v>
      </c>
      <c r="G752" s="4" t="str">
        <f t="shared" si="55"/>
        <v>本科</v>
      </c>
      <c r="H752" s="4" t="s">
        <v>30</v>
      </c>
      <c r="I752" s="4"/>
    </row>
    <row r="753" spans="1:9" ht="30" customHeight="1">
      <c r="A753" s="4">
        <v>751</v>
      </c>
      <c r="B753" s="4" t="str">
        <f>"E2024029"</f>
        <v>E2024029</v>
      </c>
      <c r="C753" s="4" t="s">
        <v>22</v>
      </c>
      <c r="D753" s="5" t="s">
        <v>23</v>
      </c>
      <c r="E753" s="4" t="str">
        <f>"郑丹丹"</f>
        <v>郑丹丹</v>
      </c>
      <c r="F753" s="4" t="str">
        <f t="shared" si="57"/>
        <v>女</v>
      </c>
      <c r="G753" s="4" t="str">
        <f t="shared" si="55"/>
        <v>本科</v>
      </c>
      <c r="H753" s="4" t="s">
        <v>27</v>
      </c>
      <c r="I753" s="4"/>
    </row>
    <row r="754" spans="1:9" ht="30" customHeight="1">
      <c r="A754" s="4">
        <v>752</v>
      </c>
      <c r="B754" s="4" t="str">
        <f>"E2024030"</f>
        <v>E2024030</v>
      </c>
      <c r="C754" s="4" t="s">
        <v>24</v>
      </c>
      <c r="D754" s="5" t="s">
        <v>23</v>
      </c>
      <c r="E754" s="4" t="str">
        <f>"马慧敏"</f>
        <v>马慧敏</v>
      </c>
      <c r="F754" s="4" t="str">
        <f t="shared" si="57"/>
        <v>女</v>
      </c>
      <c r="G754" s="4" t="str">
        <f t="shared" si="55"/>
        <v>本科</v>
      </c>
      <c r="H754" s="4" t="s">
        <v>27</v>
      </c>
      <c r="I754" s="4"/>
    </row>
  </sheetData>
  <autoFilter ref="A2:I754"/>
  <mergeCells count="1">
    <mergeCell ref="A1:I1"/>
  </mergeCells>
  <phoneticPr fontId="1" type="noConversion"/>
  <printOptions horizontalCentered="1"/>
  <pageMargins left="0.55118110236220474" right="0.55118110236220474" top="0.78740157480314965" bottom="0.59055118110236227" header="0.51181102362204722" footer="0.5118110236220472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测试名单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Micorosoft</cp:lastModifiedBy>
  <cp:lastPrinted>2024-11-18T07:03:06Z</cp:lastPrinted>
  <dcterms:created xsi:type="dcterms:W3CDTF">2024-11-07T01:48:00Z</dcterms:created>
  <dcterms:modified xsi:type="dcterms:W3CDTF">2024-11-28T02:38:10Z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A44FFD3F456E4A07B5CA8E3075244E2C</vt:lpwstr>
  </property>
  <property fmtid="{D5CDD505-2E9C-101B-9397-08002B2CF9AE}" pid="3" name="KSOProductBuildVer">
    <vt:lpwstr>2052-11.8.2.11978</vt:lpwstr>
  </property>
</Properties>
</file>