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571" windowHeight="6107"/>
  </bookViews>
  <sheets>
    <sheet name="面试名单" sheetId="1" r:id="rId1"/>
  </sheets>
  <definedNames>
    <definedName name="_xlnm._FilterDatabase" localSheetId="0" hidden="1">面试名单!$A$3:$K$67</definedName>
    <definedName name="_xlnm.Print_Area" localSheetId="0">面试名单!$A$2:$I$67</definedName>
    <definedName name="_xlnm.Print_Titles" localSheetId="0">面试名单!$3:$3</definedName>
  </definedNames>
  <calcPr calcId="191029" iterate="1" iterateCount="3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<sst xmlns="http://schemas.openxmlformats.org/spreadsheetml/2006/main" count="222" uniqueCount="39">
  <si>
    <t>附件：</t>
  </si>
  <si>
    <t>随州市事业单位2025年下半年统一公开招聘工作人员面试人员名单及候考室安排表（曾都区岗位）</t>
  </si>
  <si>
    <t>序号</t>
  </si>
  <si>
    <t>姓名</t>
  </si>
  <si>
    <t>笔试准考证号</t>
  </si>
  <si>
    <t>报考单位</t>
  </si>
  <si>
    <t>报考岗位</t>
  </si>
  <si>
    <t>报考岗位代码</t>
  </si>
  <si>
    <t>招聘计划</t>
  </si>
  <si>
    <t>候考室</t>
  </si>
  <si>
    <t>备注</t>
  </si>
  <si>
    <t>王星辰</t>
  </si>
  <si>
    <t>随州市曾都区教育局下属城区学校</t>
  </si>
  <si>
    <t>初中语文</t>
  </si>
  <si>
    <t>第三候考室</t>
  </si>
  <si>
    <t>黄思琦</t>
  </si>
  <si>
    <t>杨睿</t>
  </si>
  <si>
    <t>李可</t>
  </si>
  <si>
    <t>李钰玲</t>
  </si>
  <si>
    <t>赵新灿</t>
  </si>
  <si>
    <t>王雪桦</t>
  </si>
  <si>
    <t>傅瑶</t>
  </si>
  <si>
    <t>王璐霖</t>
  </si>
  <si>
    <t>熊箐林</t>
  </si>
  <si>
    <t>王品丹</t>
  </si>
  <si>
    <t>陶坤娅</t>
  </si>
  <si>
    <t>张文政</t>
  </si>
  <si>
    <t>秦润</t>
  </si>
  <si>
    <t>付一鸣</t>
  </si>
  <si>
    <t>肖平媛</t>
  </si>
  <si>
    <t>梁欣玥</t>
  </si>
  <si>
    <t>递补</t>
  </si>
  <si>
    <t>初中数学</t>
  </si>
  <si>
    <t>第四候考室</t>
  </si>
  <si>
    <t>随州市曾都区教育局下属农村学校</t>
  </si>
  <si>
    <t>小学语文</t>
  </si>
  <si>
    <t>第一候考室</t>
  </si>
  <si>
    <t>小学数学</t>
  </si>
  <si>
    <t>第二候考室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</si>
</sst>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color rgb="FFFF0000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Fill="1"/>
    <xf numFmtId="0" fontId="2" fillId="0" borderId="0" xfId="49" applyFont="1"/>
    <xf numFmtId="49" fontId="2" fillId="0" borderId="0" xfId="49" applyNumberFormat="1" applyFont="1"/>
    <xf numFmtId="0" fontId="2" fillId="0" borderId="0" xfId="49" applyFont="1" applyAlignment="1"/>
    <xf numFmtId="0" fontId="2" fillId="0" borderId="0" xfId="49" applyFont="1" applyAlignment="1">
      <alignment horizontal="center"/>
    </xf>
    <xf numFmtId="0" fontId="2" fillId="0" borderId="0" xfId="49" applyFont="1" applyAlignment="1">
      <alignment horizontal="left" vertical="center"/>
    </xf>
    <xf numFmtId="0" fontId="3" fillId="0" borderId="0" xfId="49" applyNumberFormat="1" applyFont="1" applyAlignment="1">
      <alignment horizontal="center" vertical="center"/>
    </xf>
    <xf numFmtId="0" fontId="4" fillId="0" borderId="0" xfId="49" applyFont="1" applyFill="1" applyAlignment="1">
      <alignment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7"/>
  <sheetViews>
    <sheetView tabSelected="1" workbookViewId="0">
      <pane ySplit="3" topLeftCell="A4" activePane="bottomLeft" state="frozen"/>
      <selection/>
      <selection pane="bottomLeft" activeCell="N62" sqref="N62"/>
    </sheetView>
  </sheetViews>
  <sheetFormatPr defaultColWidth="9" defaultRowHeight="27.75" customHeight="1"/>
  <cols>
    <col min="1" max="1" width="7.62962962962963" style="3" customWidth="1"/>
    <col min="2" max="2" width="14.5" style="3" customWidth="1"/>
    <col min="3" max="3" width="21.6296296296296" style="4" customWidth="1"/>
    <col min="4" max="4" width="38.75" style="5" customWidth="1"/>
    <col min="5" max="5" width="17.8796296296296" style="6" customWidth="1"/>
    <col min="6" max="6" width="17" style="4" customWidth="1"/>
    <col min="7" max="7" width="5" style="3" customWidth="1"/>
    <col min="8" max="8" width="12.5" style="3" customWidth="1"/>
    <col min="9" max="9" width="8.87962962962963" style="3" customWidth="1"/>
    <col min="10" max="10" width="10.4444444444444" style="3" customWidth="1"/>
    <col min="11" max="11" width="10.5555555555556" style="3" customWidth="1"/>
    <col min="12" max="16384" width="9" style="3"/>
  </cols>
  <sheetData>
    <row r="1" ht="27" customHeight="1" spans="1:11">
      <c r="A1" s="7" t="s">
        <v>0</v>
      </c>
    </row>
    <row r="2" ht="40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9"/>
    </row>
    <row r="3" s="1" customFormat="1" ht="61.5" customHeight="1" spans="1:1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0" t="s">
        <v>10</v>
      </c>
      <c r="J3" s="9"/>
      <c r="K3" s="9"/>
    </row>
    <row r="4" s="2" customFormat="1" customHeight="1" spans="1:11">
      <c r="A4" s="13">
        <v>1</v>
      </c>
      <c r="B4" s="13" t="s">
        <v>11</v>
      </c>
      <c r="C4" s="13" t="str">
        <f>"202511034917"</f>
        <v>202511034917</v>
      </c>
      <c r="D4" s="13" t="s">
        <v>12</v>
      </c>
      <c r="E4" s="13" t="s">
        <v>13</v>
      </c>
      <c r="F4" s="13" t="str">
        <f t="shared" ref="F4:F22" si="0">"25091"</f>
        <v>25091</v>
      </c>
      <c r="G4" s="13">
        <v>6</v>
      </c>
      <c r="H4" s="13" t="s">
        <v>14</v>
      </c>
      <c r="I4" s="13"/>
    </row>
    <row r="5" s="2" customFormat="1" customHeight="1" spans="1:11">
      <c r="A5" s="13">
        <v>2</v>
      </c>
      <c r="B5" s="13" t="s">
        <v>15</v>
      </c>
      <c r="C5" s="13" t="str">
        <f>"202511035007"</f>
        <v>202511035007</v>
      </c>
      <c r="D5" s="13" t="s">
        <v>12</v>
      </c>
      <c r="E5" s="13" t="s">
        <v>13</v>
      </c>
      <c r="F5" s="13" t="str">
        <f t="shared" si="0"/>
        <v>25091</v>
      </c>
      <c r="G5" s="13">
        <v>6</v>
      </c>
      <c r="H5" s="13" t="s">
        <v>14</v>
      </c>
      <c r="I5" s="13"/>
    </row>
    <row r="6" s="2" customFormat="1" customHeight="1" spans="1:11">
      <c r="A6" s="13">
        <v>3</v>
      </c>
      <c r="B6" s="13" t="s">
        <v>16</v>
      </c>
      <c r="C6" s="13" t="str">
        <f>"202511035203"</f>
        <v>202511035203</v>
      </c>
      <c r="D6" s="13" t="s">
        <v>12</v>
      </c>
      <c r="E6" s="13" t="s">
        <v>13</v>
      </c>
      <c r="F6" s="13" t="str">
        <f t="shared" si="0"/>
        <v>25091</v>
      </c>
      <c r="G6" s="13">
        <v>6</v>
      </c>
      <c r="H6" s="13" t="s">
        <v>14</v>
      </c>
      <c r="I6" s="13"/>
    </row>
    <row r="7" s="2" customFormat="1" customHeight="1" spans="1:11">
      <c r="A7" s="13">
        <v>4</v>
      </c>
      <c r="B7" s="13" t="s">
        <v>17</v>
      </c>
      <c r="C7" s="13" t="str">
        <f>"202511034805"</f>
        <v>202511034805</v>
      </c>
      <c r="D7" s="13" t="s">
        <v>12</v>
      </c>
      <c r="E7" s="13" t="s">
        <v>13</v>
      </c>
      <c r="F7" s="13" t="str">
        <f t="shared" si="0"/>
        <v>25091</v>
      </c>
      <c r="G7" s="13">
        <v>6</v>
      </c>
      <c r="H7" s="13" t="s">
        <v>14</v>
      </c>
      <c r="I7" s="13"/>
    </row>
    <row r="8" s="2" customFormat="1" customHeight="1" spans="1:11">
      <c r="A8" s="13">
        <v>5</v>
      </c>
      <c r="B8" s="13" t="s">
        <v>18</v>
      </c>
      <c r="C8" s="13" t="str">
        <f>"202511035719"</f>
        <v>202511035719</v>
      </c>
      <c r="D8" s="13" t="s">
        <v>12</v>
      </c>
      <c r="E8" s="13" t="s">
        <v>13</v>
      </c>
      <c r="F8" s="13" t="str">
        <f t="shared" si="0"/>
        <v>25091</v>
      </c>
      <c r="G8" s="13">
        <v>6</v>
      </c>
      <c r="H8" s="13" t="s">
        <v>14</v>
      </c>
      <c r="I8" s="13"/>
    </row>
    <row r="9" s="2" customFormat="1" customHeight="1" spans="1:11">
      <c r="A9" s="13">
        <v>6</v>
      </c>
      <c r="B9" s="13" t="s">
        <v>19</v>
      </c>
      <c r="C9" s="13" t="str">
        <f>"202511035926"</f>
        <v>202511035926</v>
      </c>
      <c r="D9" s="13" t="s">
        <v>12</v>
      </c>
      <c r="E9" s="13" t="s">
        <v>13</v>
      </c>
      <c r="F9" s="13" t="str">
        <f t="shared" si="0"/>
        <v>25091</v>
      </c>
      <c r="G9" s="13">
        <v>6</v>
      </c>
      <c r="H9" s="13" t="s">
        <v>14</v>
      </c>
      <c r="I9" s="13"/>
    </row>
    <row r="10" s="2" customFormat="1" customHeight="1" spans="1:11">
      <c r="A10" s="13">
        <v>7</v>
      </c>
      <c r="B10" s="13" t="s">
        <v>20</v>
      </c>
      <c r="C10" s="13" t="str">
        <f>"202511036003"</f>
        <v>202511036003</v>
      </c>
      <c r="D10" s="13" t="s">
        <v>12</v>
      </c>
      <c r="E10" s="13" t="s">
        <v>13</v>
      </c>
      <c r="F10" s="13" t="str">
        <f t="shared" si="0"/>
        <v>25091</v>
      </c>
      <c r="G10" s="13">
        <v>6</v>
      </c>
      <c r="H10" s="13" t="s">
        <v>14</v>
      </c>
      <c r="I10" s="13"/>
    </row>
    <row r="11" s="2" customFormat="1" customHeight="1" spans="1:11">
      <c r="A11" s="13">
        <v>8</v>
      </c>
      <c r="B11" s="13" t="s">
        <v>21</v>
      </c>
      <c r="C11" s="13" t="str">
        <f>"202511035902"</f>
        <v>202511035902</v>
      </c>
      <c r="D11" s="13" t="s">
        <v>12</v>
      </c>
      <c r="E11" s="13" t="s">
        <v>13</v>
      </c>
      <c r="F11" s="13" t="str">
        <f t="shared" si="0"/>
        <v>25091</v>
      </c>
      <c r="G11" s="13">
        <v>6</v>
      </c>
      <c r="H11" s="13" t="s">
        <v>14</v>
      </c>
      <c r="I11" s="13"/>
    </row>
    <row r="12" s="2" customFormat="1" customHeight="1" spans="1:11">
      <c r="A12" s="13">
        <v>9</v>
      </c>
      <c r="B12" s="13" t="s">
        <v>22</v>
      </c>
      <c r="C12" s="13" t="str">
        <f>"202511035415"</f>
        <v>202511035415</v>
      </c>
      <c r="D12" s="13" t="s">
        <v>12</v>
      </c>
      <c r="E12" s="13" t="s">
        <v>13</v>
      </c>
      <c r="F12" s="13" t="str">
        <f t="shared" si="0"/>
        <v>25091</v>
      </c>
      <c r="G12" s="13">
        <v>6</v>
      </c>
      <c r="H12" s="13" t="s">
        <v>14</v>
      </c>
      <c r="I12" s="13"/>
    </row>
    <row r="13" s="2" customFormat="1" customHeight="1" spans="1:11">
      <c r="A13" s="13">
        <v>10</v>
      </c>
      <c r="B13" s="13" t="s">
        <v>23</v>
      </c>
      <c r="C13" s="13" t="str">
        <f>"202511035317"</f>
        <v>202511035317</v>
      </c>
      <c r="D13" s="13" t="s">
        <v>12</v>
      </c>
      <c r="E13" s="13" t="s">
        <v>13</v>
      </c>
      <c r="F13" s="13" t="str">
        <f t="shared" si="0"/>
        <v>25091</v>
      </c>
      <c r="G13" s="13">
        <v>6</v>
      </c>
      <c r="H13" s="13" t="s">
        <v>14</v>
      </c>
      <c r="I13" s="13"/>
    </row>
    <row r="14" s="2" customFormat="1" customHeight="1" spans="1:11">
      <c r="A14" s="13">
        <v>11</v>
      </c>
      <c r="B14" s="13" t="s">
        <v>24</v>
      </c>
      <c r="C14" s="13" t="str">
        <f>"202511034829"</f>
        <v>202511034829</v>
      </c>
      <c r="D14" s="13" t="s">
        <v>12</v>
      </c>
      <c r="E14" s="13" t="s">
        <v>13</v>
      </c>
      <c r="F14" s="13" t="str">
        <f t="shared" si="0"/>
        <v>25091</v>
      </c>
      <c r="G14" s="13">
        <v>6</v>
      </c>
      <c r="H14" s="13" t="s">
        <v>14</v>
      </c>
      <c r="I14" s="13"/>
    </row>
    <row r="15" s="2" customFormat="1" customHeight="1" spans="1:11">
      <c r="A15" s="13">
        <v>12</v>
      </c>
      <c r="B15" s="13" t="s">
        <v>25</v>
      </c>
      <c r="C15" s="13" t="str">
        <f>"202511035805"</f>
        <v>202511035805</v>
      </c>
      <c r="D15" s="13" t="s">
        <v>12</v>
      </c>
      <c r="E15" s="13" t="s">
        <v>13</v>
      </c>
      <c r="F15" s="13" t="str">
        <f t="shared" si="0"/>
        <v>25091</v>
      </c>
      <c r="G15" s="13">
        <v>6</v>
      </c>
      <c r="H15" s="13" t="s">
        <v>14</v>
      </c>
      <c r="I15" s="13"/>
    </row>
    <row r="16" s="2" customFormat="1" customHeight="1" spans="1:11">
      <c r="A16" s="13">
        <v>13</v>
      </c>
      <c r="B16" s="13" t="s">
        <v>26</v>
      </c>
      <c r="C16" s="13" t="str">
        <f>"202511035425"</f>
        <v>202511035425</v>
      </c>
      <c r="D16" s="13" t="s">
        <v>12</v>
      </c>
      <c r="E16" s="13" t="s">
        <v>13</v>
      </c>
      <c r="F16" s="13" t="str">
        <f t="shared" si="0"/>
        <v>25091</v>
      </c>
      <c r="G16" s="13">
        <v>6</v>
      </c>
      <c r="H16" s="13" t="s">
        <v>14</v>
      </c>
      <c r="I16" s="13"/>
    </row>
    <row r="17" s="2" customFormat="1" customHeight="1" spans="1:9">
      <c r="A17" s="13">
        <v>14</v>
      </c>
      <c r="B17" s="13" t="s">
        <v>27</v>
      </c>
      <c r="C17" s="13" t="str">
        <f>"202511035910"</f>
        <v>202511035910</v>
      </c>
      <c r="D17" s="13" t="s">
        <v>12</v>
      </c>
      <c r="E17" s="13" t="s">
        <v>13</v>
      </c>
      <c r="F17" s="13" t="str">
        <f t="shared" si="0"/>
        <v>25091</v>
      </c>
      <c r="G17" s="13">
        <v>6</v>
      </c>
      <c r="H17" s="13" t="s">
        <v>14</v>
      </c>
      <c r="I17" s="13"/>
    </row>
    <row r="18" s="2" customFormat="1" customHeight="1" spans="1:9">
      <c r="A18" s="13">
        <v>15</v>
      </c>
      <c r="B18" s="13" t="s">
        <v>28</v>
      </c>
      <c r="C18" s="13" t="str">
        <f>"202511036006"</f>
        <v>202511036006</v>
      </c>
      <c r="D18" s="13" t="s">
        <v>12</v>
      </c>
      <c r="E18" s="13" t="s">
        <v>13</v>
      </c>
      <c r="F18" s="13" t="str">
        <f t="shared" si="0"/>
        <v>25091</v>
      </c>
      <c r="G18" s="13">
        <v>6</v>
      </c>
      <c r="H18" s="13" t="s">
        <v>14</v>
      </c>
      <c r="I18" s="13"/>
    </row>
    <row r="19" s="2" customFormat="1" customHeight="1" spans="1:9">
      <c r="A19" s="13">
        <v>16</v>
      </c>
      <c r="B19" s="13" t="s">
        <v>29</v>
      </c>
      <c r="C19" s="13" t="str">
        <f>"202511036005"</f>
        <v>202511036005</v>
      </c>
      <c r="D19" s="13" t="s">
        <v>12</v>
      </c>
      <c r="E19" s="13" t="s">
        <v>13</v>
      </c>
      <c r="F19" s="13" t="str">
        <f t="shared" si="0"/>
        <v>25091</v>
      </c>
      <c r="G19" s="13">
        <v>6</v>
      </c>
      <c r="H19" s="13" t="s">
        <v>14</v>
      </c>
      <c r="I19" s="13"/>
    </row>
    <row r="20" s="2" customFormat="1" customHeight="1" spans="1:9">
      <c r="A20" s="13">
        <v>17</v>
      </c>
      <c r="B20" s="13" t="s">
        <v>30</v>
      </c>
      <c r="C20" s="13" t="str">
        <f>"202511036008"</f>
        <v>202511036008</v>
      </c>
      <c r="D20" s="13" t="s">
        <v>12</v>
      </c>
      <c r="E20" s="13" t="s">
        <v>13</v>
      </c>
      <c r="F20" s="13" t="str">
        <f t="shared" si="0"/>
        <v>25091</v>
      </c>
      <c r="G20" s="13">
        <v>6</v>
      </c>
      <c r="H20" s="13" t="s">
        <v>14</v>
      </c>
      <c r="I20" s="13"/>
    </row>
    <row r="21" s="2" customFormat="1" customHeight="1" spans="1:9">
      <c r="A21" s="13">
        <v>18</v>
      </c>
      <c r="B21" s="13" t="str">
        <f>"虞光晨"</f>
        <v>虞光晨</v>
      </c>
      <c r="C21" s="13" t="str">
        <f>"202511035919"</f>
        <v>202511035919</v>
      </c>
      <c r="D21" s="13" t="s">
        <v>12</v>
      </c>
      <c r="E21" s="13" t="s">
        <v>13</v>
      </c>
      <c r="F21" s="13" t="str">
        <f t="shared" si="0"/>
        <v>25091</v>
      </c>
      <c r="G21" s="13">
        <v>6</v>
      </c>
      <c r="H21" s="13" t="s">
        <v>14</v>
      </c>
      <c r="I21" s="13" t="s">
        <v>31</v>
      </c>
    </row>
    <row r="22" s="2" customFormat="1" customHeight="1" spans="1:9">
      <c r="A22" s="13">
        <v>19</v>
      </c>
      <c r="B22" s="13" t="str">
        <f>"陈婉菁"</f>
        <v>陈婉菁</v>
      </c>
      <c r="C22" s="13" t="str">
        <f>"202511036615"</f>
        <v>202511036615</v>
      </c>
      <c r="D22" s="13" t="s">
        <v>12</v>
      </c>
      <c r="E22" s="13" t="s">
        <v>32</v>
      </c>
      <c r="F22" s="13" t="str">
        <f t="shared" ref="F22:F31" si="1">"25092"</f>
        <v>25092</v>
      </c>
      <c r="G22" s="13">
        <v>3</v>
      </c>
      <c r="H22" s="13" t="s">
        <v>33</v>
      </c>
      <c r="I22" s="13"/>
    </row>
    <row r="23" s="2" customFormat="1" customHeight="1" spans="1:9">
      <c r="A23" s="13">
        <v>20</v>
      </c>
      <c r="B23" s="13" t="str">
        <f>"乔依珂"</f>
        <v>乔依珂</v>
      </c>
      <c r="C23" s="13" t="str">
        <f>"202511036325"</f>
        <v>202511036325</v>
      </c>
      <c r="D23" s="13" t="s">
        <v>12</v>
      </c>
      <c r="E23" s="13" t="s">
        <v>32</v>
      </c>
      <c r="F23" s="13" t="str">
        <f t="shared" si="1"/>
        <v>25092</v>
      </c>
      <c r="G23" s="13">
        <v>3</v>
      </c>
      <c r="H23" s="13" t="s">
        <v>33</v>
      </c>
      <c r="I23" s="13"/>
    </row>
    <row r="24" s="2" customFormat="1" customHeight="1" spans="1:9">
      <c r="A24" s="13">
        <v>21</v>
      </c>
      <c r="B24" s="13" t="str">
        <f>"丁当"</f>
        <v>丁当</v>
      </c>
      <c r="C24" s="13" t="str">
        <f>"202511036620"</f>
        <v>202511036620</v>
      </c>
      <c r="D24" s="13" t="s">
        <v>12</v>
      </c>
      <c r="E24" s="13" t="s">
        <v>32</v>
      </c>
      <c r="F24" s="13" t="str">
        <f t="shared" si="1"/>
        <v>25092</v>
      </c>
      <c r="G24" s="13">
        <v>3</v>
      </c>
      <c r="H24" s="13" t="s">
        <v>33</v>
      </c>
      <c r="I24" s="13"/>
    </row>
    <row r="25" s="2" customFormat="1" customHeight="1" spans="1:9">
      <c r="A25" s="13">
        <v>22</v>
      </c>
      <c r="B25" s="13" t="str">
        <f>"郭科伟"</f>
        <v>郭科伟</v>
      </c>
      <c r="C25" s="13" t="str">
        <f>"202511036211"</f>
        <v>202511036211</v>
      </c>
      <c r="D25" s="13" t="s">
        <v>12</v>
      </c>
      <c r="E25" s="13" t="s">
        <v>32</v>
      </c>
      <c r="F25" s="13" t="str">
        <f t="shared" si="1"/>
        <v>25092</v>
      </c>
      <c r="G25" s="13">
        <v>3</v>
      </c>
      <c r="H25" s="13" t="s">
        <v>33</v>
      </c>
      <c r="I25" s="13"/>
    </row>
    <row r="26" s="2" customFormat="1" customHeight="1" spans="1:9">
      <c r="A26" s="13">
        <v>23</v>
      </c>
      <c r="B26" s="13" t="str">
        <f>"粟仁熙"</f>
        <v>粟仁熙</v>
      </c>
      <c r="C26" s="13" t="str">
        <f>"202511036112"</f>
        <v>202511036112</v>
      </c>
      <c r="D26" s="13" t="s">
        <v>12</v>
      </c>
      <c r="E26" s="13" t="s">
        <v>32</v>
      </c>
      <c r="F26" s="13" t="str">
        <f t="shared" si="1"/>
        <v>25092</v>
      </c>
      <c r="G26" s="13">
        <v>3</v>
      </c>
      <c r="H26" s="13" t="s">
        <v>33</v>
      </c>
      <c r="I26" s="13"/>
    </row>
    <row r="27" s="2" customFormat="1" customHeight="1" spans="1:9">
      <c r="A27" s="13">
        <v>24</v>
      </c>
      <c r="B27" s="13" t="str">
        <f>"陈琬婷"</f>
        <v>陈琬婷</v>
      </c>
      <c r="C27" s="13" t="str">
        <f>"202511036216"</f>
        <v>202511036216</v>
      </c>
      <c r="D27" s="13" t="s">
        <v>12</v>
      </c>
      <c r="E27" s="13" t="s">
        <v>32</v>
      </c>
      <c r="F27" s="13" t="str">
        <f t="shared" si="1"/>
        <v>25092</v>
      </c>
      <c r="G27" s="13">
        <v>3</v>
      </c>
      <c r="H27" s="13" t="s">
        <v>33</v>
      </c>
      <c r="I27" s="13"/>
    </row>
    <row r="28" s="2" customFormat="1" customHeight="1" spans="1:9">
      <c r="A28" s="13">
        <v>25</v>
      </c>
      <c r="B28" s="13" t="str">
        <f>"雷静"</f>
        <v>雷静</v>
      </c>
      <c r="C28" s="13" t="str">
        <f>"202511036123"</f>
        <v>202511036123</v>
      </c>
      <c r="D28" s="13" t="s">
        <v>12</v>
      </c>
      <c r="E28" s="13" t="s">
        <v>32</v>
      </c>
      <c r="F28" s="13" t="str">
        <f t="shared" si="1"/>
        <v>25092</v>
      </c>
      <c r="G28" s="13">
        <v>3</v>
      </c>
      <c r="H28" s="13" t="s">
        <v>33</v>
      </c>
      <c r="I28" s="13"/>
    </row>
    <row r="29" s="2" customFormat="1" customHeight="1" spans="1:9">
      <c r="A29" s="13">
        <v>26</v>
      </c>
      <c r="B29" s="13" t="str">
        <f>"赵庭瑶"</f>
        <v>赵庭瑶</v>
      </c>
      <c r="C29" s="13" t="str">
        <f>"202511036414"</f>
        <v>202511036414</v>
      </c>
      <c r="D29" s="13" t="s">
        <v>12</v>
      </c>
      <c r="E29" s="13" t="s">
        <v>32</v>
      </c>
      <c r="F29" s="13" t="str">
        <f t="shared" si="1"/>
        <v>25092</v>
      </c>
      <c r="G29" s="13">
        <v>3</v>
      </c>
      <c r="H29" s="13" t="s">
        <v>33</v>
      </c>
      <c r="I29" s="13"/>
    </row>
    <row r="30" s="2" customFormat="1" customHeight="1" spans="1:9">
      <c r="A30" s="13">
        <v>27</v>
      </c>
      <c r="B30" s="13" t="str">
        <f>"柳叶"</f>
        <v>柳叶</v>
      </c>
      <c r="C30" s="13" t="str">
        <f>"202511036308"</f>
        <v>202511036308</v>
      </c>
      <c r="D30" s="13" t="s">
        <v>12</v>
      </c>
      <c r="E30" s="13" t="s">
        <v>32</v>
      </c>
      <c r="F30" s="13" t="str">
        <f t="shared" si="1"/>
        <v>25092</v>
      </c>
      <c r="G30" s="13">
        <v>3</v>
      </c>
      <c r="H30" s="13" t="s">
        <v>33</v>
      </c>
      <c r="I30" s="13"/>
    </row>
    <row r="31" s="2" customFormat="1" customHeight="1" spans="1:9">
      <c r="A31" s="13">
        <v>28</v>
      </c>
      <c r="B31" s="13" t="str">
        <f>"肖雅轩"</f>
        <v>肖雅轩</v>
      </c>
      <c r="C31" s="13" t="str">
        <f>"202511031911"</f>
        <v>202511031911</v>
      </c>
      <c r="D31" s="13" t="s">
        <v>34</v>
      </c>
      <c r="E31" s="13" t="s">
        <v>35</v>
      </c>
      <c r="F31" s="13" t="str">
        <f>"25093"</f>
        <v>25093</v>
      </c>
      <c r="G31" s="13">
        <v>6</v>
      </c>
      <c r="H31" s="13" t="s">
        <v>36</v>
      </c>
      <c r="I31" s="13"/>
    </row>
    <row r="32" s="2" customFormat="1" customHeight="1" spans="1:9">
      <c r="A32" s="13">
        <v>29</v>
      </c>
      <c r="B32" s="13" t="str">
        <f>"黄子峻"</f>
        <v>黄子峻</v>
      </c>
      <c r="C32" s="13" t="str">
        <f>"202511031403"</f>
        <v>202511031403</v>
      </c>
      <c r="D32" s="13" t="s">
        <v>34</v>
      </c>
      <c r="E32" s="13" t="s">
        <v>35</v>
      </c>
      <c r="F32" s="13" t="str">
        <f t="shared" ref="F32:F49" si="2">"25093"</f>
        <v>25093</v>
      </c>
      <c r="G32" s="13">
        <v>6</v>
      </c>
      <c r="H32" s="13" t="s">
        <v>36</v>
      </c>
      <c r="I32" s="13"/>
    </row>
    <row r="33" s="2" customFormat="1" customHeight="1" spans="1:9">
      <c r="A33" s="13">
        <v>30</v>
      </c>
      <c r="B33" s="13" t="str">
        <f>"张自瑶"</f>
        <v>张自瑶</v>
      </c>
      <c r="C33" s="13" t="str">
        <f>"202511032409"</f>
        <v>202511032409</v>
      </c>
      <c r="D33" s="13" t="s">
        <v>34</v>
      </c>
      <c r="E33" s="13" t="s">
        <v>35</v>
      </c>
      <c r="F33" s="13" t="str">
        <f t="shared" si="2"/>
        <v>25093</v>
      </c>
      <c r="G33" s="13">
        <v>6</v>
      </c>
      <c r="H33" s="13" t="s">
        <v>36</v>
      </c>
      <c r="I33" s="13"/>
    </row>
    <row r="34" s="2" customFormat="1" customHeight="1" spans="1:9">
      <c r="A34" s="13">
        <v>31</v>
      </c>
      <c r="B34" s="13" t="str">
        <f>"王兆毅"</f>
        <v>王兆毅</v>
      </c>
      <c r="C34" s="13" t="str">
        <f>"202511032203"</f>
        <v>202511032203</v>
      </c>
      <c r="D34" s="13" t="s">
        <v>34</v>
      </c>
      <c r="E34" s="13" t="s">
        <v>35</v>
      </c>
      <c r="F34" s="13" t="str">
        <f t="shared" si="2"/>
        <v>25093</v>
      </c>
      <c r="G34" s="13">
        <v>6</v>
      </c>
      <c r="H34" s="13" t="s">
        <v>36</v>
      </c>
      <c r="I34" s="13"/>
    </row>
    <row r="35" s="2" customFormat="1" customHeight="1" spans="1:9">
      <c r="A35" s="13">
        <v>32</v>
      </c>
      <c r="B35" s="13" t="str">
        <f>"郭琪"</f>
        <v>郭琪</v>
      </c>
      <c r="C35" s="13" t="str">
        <f>"202511032523"</f>
        <v>202511032523</v>
      </c>
      <c r="D35" s="13" t="s">
        <v>34</v>
      </c>
      <c r="E35" s="13" t="s">
        <v>35</v>
      </c>
      <c r="F35" s="13" t="str">
        <f t="shared" si="2"/>
        <v>25093</v>
      </c>
      <c r="G35" s="13">
        <v>6</v>
      </c>
      <c r="H35" s="13" t="s">
        <v>36</v>
      </c>
      <c r="I35" s="13"/>
    </row>
    <row r="36" s="2" customFormat="1" customHeight="1" spans="1:9">
      <c r="A36" s="13">
        <v>33</v>
      </c>
      <c r="B36" s="13" t="str">
        <f>"聂婉婷"</f>
        <v>聂婉婷</v>
      </c>
      <c r="C36" s="13" t="str">
        <f>"202511032824"</f>
        <v>202511032824</v>
      </c>
      <c r="D36" s="13" t="s">
        <v>34</v>
      </c>
      <c r="E36" s="13" t="s">
        <v>35</v>
      </c>
      <c r="F36" s="13" t="str">
        <f t="shared" si="2"/>
        <v>25093</v>
      </c>
      <c r="G36" s="13">
        <v>6</v>
      </c>
      <c r="H36" s="13" t="s">
        <v>36</v>
      </c>
      <c r="I36" s="13"/>
    </row>
    <row r="37" s="2" customFormat="1" customHeight="1" spans="1:9">
      <c r="A37" s="13">
        <v>34</v>
      </c>
      <c r="B37" s="13" t="str">
        <f>"赵莉莉"</f>
        <v>赵莉莉</v>
      </c>
      <c r="C37" s="13" t="str">
        <f>"202511032208"</f>
        <v>202511032208</v>
      </c>
      <c r="D37" s="13" t="s">
        <v>34</v>
      </c>
      <c r="E37" s="13" t="s">
        <v>35</v>
      </c>
      <c r="F37" s="13" t="str">
        <f t="shared" si="2"/>
        <v>25093</v>
      </c>
      <c r="G37" s="13">
        <v>6</v>
      </c>
      <c r="H37" s="13" t="s">
        <v>36</v>
      </c>
      <c r="I37" s="13"/>
    </row>
    <row r="38" s="2" customFormat="1" customHeight="1" spans="1:9">
      <c r="A38" s="13">
        <v>35</v>
      </c>
      <c r="B38" s="13" t="str">
        <f>"汪思雨"</f>
        <v>汪思雨</v>
      </c>
      <c r="C38" s="13" t="str">
        <f>"202511032514"</f>
        <v>202511032514</v>
      </c>
      <c r="D38" s="13" t="s">
        <v>34</v>
      </c>
      <c r="E38" s="13" t="s">
        <v>35</v>
      </c>
      <c r="F38" s="13" t="str">
        <f t="shared" si="2"/>
        <v>25093</v>
      </c>
      <c r="G38" s="13">
        <v>6</v>
      </c>
      <c r="H38" s="13" t="s">
        <v>36</v>
      </c>
      <c r="I38" s="13"/>
    </row>
    <row r="39" s="2" customFormat="1" customHeight="1" spans="1:9">
      <c r="A39" s="13">
        <v>36</v>
      </c>
      <c r="B39" s="13" t="str">
        <f>"周俐君"</f>
        <v>周俐君</v>
      </c>
      <c r="C39" s="13" t="str">
        <f>"202511031624"</f>
        <v>202511031624</v>
      </c>
      <c r="D39" s="13" t="s">
        <v>34</v>
      </c>
      <c r="E39" s="13" t="s">
        <v>35</v>
      </c>
      <c r="F39" s="13" t="str">
        <f t="shared" si="2"/>
        <v>25093</v>
      </c>
      <c r="G39" s="13">
        <v>6</v>
      </c>
      <c r="H39" s="13" t="s">
        <v>36</v>
      </c>
      <c r="I39" s="13"/>
    </row>
    <row r="40" s="2" customFormat="1" customHeight="1" spans="1:9">
      <c r="A40" s="13">
        <v>37</v>
      </c>
      <c r="B40" s="13" t="str">
        <f>"彭麟涵"</f>
        <v>彭麟涵</v>
      </c>
      <c r="C40" s="13" t="str">
        <f>"202511031920"</f>
        <v>202511031920</v>
      </c>
      <c r="D40" s="13" t="s">
        <v>34</v>
      </c>
      <c r="E40" s="13" t="s">
        <v>35</v>
      </c>
      <c r="F40" s="13" t="str">
        <f t="shared" si="2"/>
        <v>25093</v>
      </c>
      <c r="G40" s="13">
        <v>6</v>
      </c>
      <c r="H40" s="13" t="s">
        <v>36</v>
      </c>
      <c r="I40" s="13"/>
    </row>
    <row r="41" s="2" customFormat="1" customHeight="1" spans="1:9">
      <c r="A41" s="13">
        <v>38</v>
      </c>
      <c r="B41" s="13" t="str">
        <f>"肖露露"</f>
        <v>肖露露</v>
      </c>
      <c r="C41" s="13" t="str">
        <f>"202511031518"</f>
        <v>202511031518</v>
      </c>
      <c r="D41" s="13" t="s">
        <v>34</v>
      </c>
      <c r="E41" s="13" t="s">
        <v>35</v>
      </c>
      <c r="F41" s="13" t="str">
        <f t="shared" si="2"/>
        <v>25093</v>
      </c>
      <c r="G41" s="13">
        <v>6</v>
      </c>
      <c r="H41" s="13" t="s">
        <v>36</v>
      </c>
      <c r="I41" s="13"/>
    </row>
    <row r="42" s="2" customFormat="1" customHeight="1" spans="1:9">
      <c r="A42" s="13">
        <v>39</v>
      </c>
      <c r="B42" s="13" t="str">
        <f>"许灿"</f>
        <v>许灿</v>
      </c>
      <c r="C42" s="13" t="str">
        <f>"202511031914"</f>
        <v>202511031914</v>
      </c>
      <c r="D42" s="13" t="s">
        <v>34</v>
      </c>
      <c r="E42" s="13" t="s">
        <v>35</v>
      </c>
      <c r="F42" s="13" t="str">
        <f t="shared" si="2"/>
        <v>25093</v>
      </c>
      <c r="G42" s="13">
        <v>6</v>
      </c>
      <c r="H42" s="13" t="s">
        <v>36</v>
      </c>
      <c r="I42" s="13"/>
    </row>
    <row r="43" s="2" customFormat="1" customHeight="1" spans="1:9">
      <c r="A43" s="13">
        <v>40</v>
      </c>
      <c r="B43" s="13" t="str">
        <f>"杨梓瑞"</f>
        <v>杨梓瑞</v>
      </c>
      <c r="C43" s="13" t="str">
        <f>"202511032624"</f>
        <v>202511032624</v>
      </c>
      <c r="D43" s="13" t="s">
        <v>34</v>
      </c>
      <c r="E43" s="13" t="s">
        <v>35</v>
      </c>
      <c r="F43" s="13" t="str">
        <f t="shared" si="2"/>
        <v>25093</v>
      </c>
      <c r="G43" s="13">
        <v>6</v>
      </c>
      <c r="H43" s="13" t="s">
        <v>36</v>
      </c>
      <c r="I43" s="13"/>
    </row>
    <row r="44" s="2" customFormat="1" customHeight="1" spans="1:9">
      <c r="A44" s="13">
        <v>41</v>
      </c>
      <c r="B44" s="13" t="str">
        <f>"张檸泉"</f>
        <v>张檸泉</v>
      </c>
      <c r="C44" s="13" t="str">
        <f>"202511032106"</f>
        <v>202511032106</v>
      </c>
      <c r="D44" s="13" t="s">
        <v>34</v>
      </c>
      <c r="E44" s="13" t="s">
        <v>35</v>
      </c>
      <c r="F44" s="13" t="str">
        <f t="shared" si="2"/>
        <v>25093</v>
      </c>
      <c r="G44" s="13">
        <v>6</v>
      </c>
      <c r="H44" s="13" t="s">
        <v>36</v>
      </c>
      <c r="I44" s="13"/>
    </row>
    <row r="45" s="2" customFormat="1" customHeight="1" spans="1:9">
      <c r="A45" s="13">
        <v>42</v>
      </c>
      <c r="B45" s="13" t="str">
        <f>"阮秀英"</f>
        <v>阮秀英</v>
      </c>
      <c r="C45" s="13" t="str">
        <f>"202511031416"</f>
        <v>202511031416</v>
      </c>
      <c r="D45" s="13" t="s">
        <v>34</v>
      </c>
      <c r="E45" s="13" t="s">
        <v>35</v>
      </c>
      <c r="F45" s="13" t="str">
        <f t="shared" si="2"/>
        <v>25093</v>
      </c>
      <c r="G45" s="13">
        <v>6</v>
      </c>
      <c r="H45" s="13" t="s">
        <v>36</v>
      </c>
      <c r="I45" s="13"/>
    </row>
    <row r="46" s="2" customFormat="1" customHeight="1" spans="1:9">
      <c r="A46" s="13">
        <v>43</v>
      </c>
      <c r="B46" s="13" t="str">
        <f>"欧阳晨思"</f>
        <v>欧阳晨思</v>
      </c>
      <c r="C46" s="13" t="str">
        <f>"202511032312"</f>
        <v>202511032312</v>
      </c>
      <c r="D46" s="13" t="s">
        <v>34</v>
      </c>
      <c r="E46" s="13" t="s">
        <v>35</v>
      </c>
      <c r="F46" s="13" t="str">
        <f t="shared" si="2"/>
        <v>25093</v>
      </c>
      <c r="G46" s="13">
        <v>6</v>
      </c>
      <c r="H46" s="13" t="s">
        <v>36</v>
      </c>
      <c r="I46" s="13"/>
    </row>
    <row r="47" s="2" customFormat="1" customHeight="1" spans="1:9">
      <c r="A47" s="13">
        <v>44</v>
      </c>
      <c r="B47" s="13" t="str">
        <f>"李烨"</f>
        <v>李烨</v>
      </c>
      <c r="C47" s="13" t="str">
        <f>"202511032003"</f>
        <v>202511032003</v>
      </c>
      <c r="D47" s="13" t="s">
        <v>34</v>
      </c>
      <c r="E47" s="13" t="s">
        <v>35</v>
      </c>
      <c r="F47" s="13" t="str">
        <f t="shared" si="2"/>
        <v>25093</v>
      </c>
      <c r="G47" s="13">
        <v>6</v>
      </c>
      <c r="H47" s="13" t="s">
        <v>36</v>
      </c>
      <c r="I47" s="13"/>
    </row>
    <row r="48" s="2" customFormat="1" customHeight="1" spans="1:9">
      <c r="A48" s="13">
        <v>45</v>
      </c>
      <c r="B48" s="13" t="str">
        <f>"赵晨"</f>
        <v>赵晨</v>
      </c>
      <c r="C48" s="13" t="str">
        <f>"202511032027"</f>
        <v>202511032027</v>
      </c>
      <c r="D48" s="13" t="s">
        <v>34</v>
      </c>
      <c r="E48" s="13" t="s">
        <v>35</v>
      </c>
      <c r="F48" s="13" t="str">
        <f t="shared" si="2"/>
        <v>25093</v>
      </c>
      <c r="G48" s="13">
        <v>6</v>
      </c>
      <c r="H48" s="13" t="s">
        <v>36</v>
      </c>
      <c r="I48" s="13"/>
    </row>
    <row r="49" s="2" customFormat="1" customHeight="1" spans="1:9">
      <c r="A49" s="13">
        <v>46</v>
      </c>
      <c r="B49" s="13" t="str">
        <f>"周婷"</f>
        <v>周婷</v>
      </c>
      <c r="C49" s="13" t="str">
        <f>"202511031608"</f>
        <v>202511031608</v>
      </c>
      <c r="D49" s="13" t="s">
        <v>34</v>
      </c>
      <c r="E49" s="13" t="s">
        <v>35</v>
      </c>
      <c r="F49" s="13" t="str">
        <f t="shared" si="2"/>
        <v>25093</v>
      </c>
      <c r="G49" s="13">
        <v>6</v>
      </c>
      <c r="H49" s="13" t="s">
        <v>36</v>
      </c>
      <c r="I49" s="13"/>
    </row>
    <row r="50" s="2" customFormat="1" customHeight="1" spans="1:9">
      <c r="A50" s="13">
        <v>47</v>
      </c>
      <c r="B50" s="13" t="str">
        <f>"余梦蝶"</f>
        <v>余梦蝶</v>
      </c>
      <c r="C50" s="13" t="str">
        <f>"202511033323"</f>
        <v>202511033323</v>
      </c>
      <c r="D50" s="13" t="s">
        <v>34</v>
      </c>
      <c r="E50" s="13" t="s">
        <v>37</v>
      </c>
      <c r="F50" s="13" t="str">
        <f t="shared" ref="F50:F69" si="3">"25094"</f>
        <v>25094</v>
      </c>
      <c r="G50" s="13">
        <v>6</v>
      </c>
      <c r="H50" s="13" t="s">
        <v>38</v>
      </c>
      <c r="I50" s="13"/>
    </row>
    <row r="51" s="2" customFormat="1" customHeight="1" spans="1:9">
      <c r="A51" s="13">
        <v>48</v>
      </c>
      <c r="B51" s="13" t="str">
        <f>"钟郑君"</f>
        <v>钟郑君</v>
      </c>
      <c r="C51" s="13" t="str">
        <f>"202511033329"</f>
        <v>202511033329</v>
      </c>
      <c r="D51" s="13" t="s">
        <v>34</v>
      </c>
      <c r="E51" s="13" t="s">
        <v>37</v>
      </c>
      <c r="F51" s="13" t="str">
        <f t="shared" si="3"/>
        <v>25094</v>
      </c>
      <c r="G51" s="13">
        <v>6</v>
      </c>
      <c r="H51" s="13" t="s">
        <v>38</v>
      </c>
      <c r="I51" s="13"/>
    </row>
    <row r="52" s="2" customFormat="1" customHeight="1" spans="1:9">
      <c r="A52" s="13">
        <v>49</v>
      </c>
      <c r="B52" s="13" t="str">
        <f>"肖聪"</f>
        <v>肖聪</v>
      </c>
      <c r="C52" s="13" t="str">
        <f>"202511034306"</f>
        <v>202511034306</v>
      </c>
      <c r="D52" s="13" t="s">
        <v>34</v>
      </c>
      <c r="E52" s="13" t="s">
        <v>37</v>
      </c>
      <c r="F52" s="13" t="str">
        <f t="shared" si="3"/>
        <v>25094</v>
      </c>
      <c r="G52" s="13">
        <v>6</v>
      </c>
      <c r="H52" s="13" t="s">
        <v>38</v>
      </c>
      <c r="I52" s="13"/>
    </row>
    <row r="53" s="2" customFormat="1" customHeight="1" spans="1:9">
      <c r="A53" s="13">
        <v>50</v>
      </c>
      <c r="B53" s="13" t="str">
        <f>"杨正"</f>
        <v>杨正</v>
      </c>
      <c r="C53" s="13" t="str">
        <f>"202511034706"</f>
        <v>202511034706</v>
      </c>
      <c r="D53" s="13" t="s">
        <v>34</v>
      </c>
      <c r="E53" s="13" t="s">
        <v>37</v>
      </c>
      <c r="F53" s="13" t="str">
        <f t="shared" si="3"/>
        <v>25094</v>
      </c>
      <c r="G53" s="13">
        <v>6</v>
      </c>
      <c r="H53" s="13" t="s">
        <v>38</v>
      </c>
      <c r="I53" s="13"/>
    </row>
    <row r="54" s="2" customFormat="1" customHeight="1" spans="1:9">
      <c r="A54" s="13">
        <v>51</v>
      </c>
      <c r="B54" s="13" t="str">
        <f>"谭博瀚"</f>
        <v>谭博瀚</v>
      </c>
      <c r="C54" s="13" t="str">
        <f>"202511033703"</f>
        <v>202511033703</v>
      </c>
      <c r="D54" s="13" t="s">
        <v>34</v>
      </c>
      <c r="E54" s="13" t="s">
        <v>37</v>
      </c>
      <c r="F54" s="13" t="str">
        <f t="shared" si="3"/>
        <v>25094</v>
      </c>
      <c r="G54" s="13">
        <v>6</v>
      </c>
      <c r="H54" s="13" t="s">
        <v>38</v>
      </c>
      <c r="I54" s="13"/>
    </row>
    <row r="55" s="2" customFormat="1" customHeight="1" spans="1:9">
      <c r="A55" s="13">
        <v>52</v>
      </c>
      <c r="B55" s="13" t="str">
        <f>"吴翔宇"</f>
        <v>吴翔宇</v>
      </c>
      <c r="C55" s="13" t="str">
        <f>"202511034214"</f>
        <v>202511034214</v>
      </c>
      <c r="D55" s="13" t="s">
        <v>34</v>
      </c>
      <c r="E55" s="13" t="s">
        <v>37</v>
      </c>
      <c r="F55" s="13" t="str">
        <f t="shared" si="3"/>
        <v>25094</v>
      </c>
      <c r="G55" s="13">
        <v>6</v>
      </c>
      <c r="H55" s="13" t="s">
        <v>38</v>
      </c>
      <c r="I55" s="13"/>
    </row>
    <row r="56" s="2" customFormat="1" customHeight="1" spans="1:9">
      <c r="A56" s="13">
        <v>53</v>
      </c>
      <c r="B56" s="13" t="str">
        <f>"蔡妙玲"</f>
        <v>蔡妙玲</v>
      </c>
      <c r="C56" s="13" t="str">
        <f>"202511032927"</f>
        <v>202511032927</v>
      </c>
      <c r="D56" s="13" t="s">
        <v>34</v>
      </c>
      <c r="E56" s="13" t="s">
        <v>37</v>
      </c>
      <c r="F56" s="13" t="str">
        <f t="shared" si="3"/>
        <v>25094</v>
      </c>
      <c r="G56" s="13">
        <v>6</v>
      </c>
      <c r="H56" s="13" t="s">
        <v>38</v>
      </c>
      <c r="I56" s="13"/>
    </row>
    <row r="57" s="2" customFormat="1" customHeight="1" spans="1:9">
      <c r="A57" s="13">
        <v>54</v>
      </c>
      <c r="B57" s="13" t="str">
        <f>"陈磊"</f>
        <v>陈磊</v>
      </c>
      <c r="C57" s="13" t="str">
        <f>"202511034519"</f>
        <v>202511034519</v>
      </c>
      <c r="D57" s="13" t="s">
        <v>34</v>
      </c>
      <c r="E57" s="13" t="s">
        <v>37</v>
      </c>
      <c r="F57" s="13" t="str">
        <f t="shared" si="3"/>
        <v>25094</v>
      </c>
      <c r="G57" s="13">
        <v>6</v>
      </c>
      <c r="H57" s="13" t="s">
        <v>38</v>
      </c>
      <c r="I57" s="13"/>
    </row>
    <row r="58" s="2" customFormat="1" customHeight="1" spans="1:9">
      <c r="A58" s="13">
        <v>55</v>
      </c>
      <c r="B58" s="13" t="str">
        <f>"叶思睿"</f>
        <v>叶思睿</v>
      </c>
      <c r="C58" s="13" t="str">
        <f>"202511033508"</f>
        <v>202511033508</v>
      </c>
      <c r="D58" s="13" t="s">
        <v>34</v>
      </c>
      <c r="E58" s="13" t="s">
        <v>37</v>
      </c>
      <c r="F58" s="13" t="str">
        <f t="shared" si="3"/>
        <v>25094</v>
      </c>
      <c r="G58" s="13">
        <v>6</v>
      </c>
      <c r="H58" s="13" t="s">
        <v>38</v>
      </c>
      <c r="I58" s="13"/>
    </row>
    <row r="59" s="2" customFormat="1" customHeight="1" spans="1:9">
      <c r="A59" s="13">
        <v>56</v>
      </c>
      <c r="B59" s="13" t="str">
        <f>"刘芝伶"</f>
        <v>刘芝伶</v>
      </c>
      <c r="C59" s="13" t="str">
        <f>"202511034203"</f>
        <v>202511034203</v>
      </c>
      <c r="D59" s="13" t="s">
        <v>34</v>
      </c>
      <c r="E59" s="13" t="s">
        <v>37</v>
      </c>
      <c r="F59" s="13" t="str">
        <f t="shared" si="3"/>
        <v>25094</v>
      </c>
      <c r="G59" s="13">
        <v>6</v>
      </c>
      <c r="H59" s="13" t="s">
        <v>38</v>
      </c>
      <c r="I59" s="13"/>
    </row>
    <row r="60" s="2" customFormat="1" customHeight="1" spans="1:9">
      <c r="A60" s="13">
        <v>57</v>
      </c>
      <c r="B60" s="13" t="str">
        <f>"邵显发"</f>
        <v>邵显发</v>
      </c>
      <c r="C60" s="13" t="str">
        <f>"202511034413"</f>
        <v>202511034413</v>
      </c>
      <c r="D60" s="13" t="s">
        <v>34</v>
      </c>
      <c r="E60" s="13" t="s">
        <v>37</v>
      </c>
      <c r="F60" s="13" t="str">
        <f t="shared" si="3"/>
        <v>25094</v>
      </c>
      <c r="G60" s="13">
        <v>6</v>
      </c>
      <c r="H60" s="13" t="s">
        <v>38</v>
      </c>
      <c r="I60" s="13"/>
    </row>
    <row r="61" s="2" customFormat="1" customHeight="1" spans="1:9">
      <c r="A61" s="13">
        <v>58</v>
      </c>
      <c r="B61" s="13" t="str">
        <f>"柯诗琦"</f>
        <v>柯诗琦</v>
      </c>
      <c r="C61" s="13" t="str">
        <f>"202511034702"</f>
        <v>202511034702</v>
      </c>
      <c r="D61" s="13" t="s">
        <v>34</v>
      </c>
      <c r="E61" s="13" t="s">
        <v>37</v>
      </c>
      <c r="F61" s="13" t="str">
        <f t="shared" si="3"/>
        <v>25094</v>
      </c>
      <c r="G61" s="13">
        <v>6</v>
      </c>
      <c r="H61" s="13" t="s">
        <v>38</v>
      </c>
      <c r="I61" s="13"/>
    </row>
    <row r="62" s="2" customFormat="1" customHeight="1" spans="1:9">
      <c r="A62" s="13">
        <v>59</v>
      </c>
      <c r="B62" s="13" t="str">
        <f>"吴丞薇"</f>
        <v>吴丞薇</v>
      </c>
      <c r="C62" s="13" t="str">
        <f>"202511034301"</f>
        <v>202511034301</v>
      </c>
      <c r="D62" s="13" t="s">
        <v>34</v>
      </c>
      <c r="E62" s="13" t="s">
        <v>37</v>
      </c>
      <c r="F62" s="13" t="str">
        <f t="shared" si="3"/>
        <v>25094</v>
      </c>
      <c r="G62" s="13">
        <v>6</v>
      </c>
      <c r="H62" s="13" t="s">
        <v>38</v>
      </c>
      <c r="I62" s="13"/>
    </row>
    <row r="63" s="2" customFormat="1" customHeight="1" spans="1:9">
      <c r="A63" s="13">
        <v>60</v>
      </c>
      <c r="B63" s="13" t="str">
        <f>"许苗苗"</f>
        <v>许苗苗</v>
      </c>
      <c r="C63" s="13" t="str">
        <f>"202511033028"</f>
        <v>202511033028</v>
      </c>
      <c r="D63" s="13" t="s">
        <v>34</v>
      </c>
      <c r="E63" s="13" t="s">
        <v>37</v>
      </c>
      <c r="F63" s="13" t="str">
        <f t="shared" si="3"/>
        <v>25094</v>
      </c>
      <c r="G63" s="13">
        <v>6</v>
      </c>
      <c r="H63" s="13" t="s">
        <v>38</v>
      </c>
      <c r="I63" s="13"/>
    </row>
    <row r="64" s="2" customFormat="1" customHeight="1" spans="1:9">
      <c r="A64" s="13">
        <v>61</v>
      </c>
      <c r="B64" s="13" t="str">
        <f>"朱丽蓉"</f>
        <v>朱丽蓉</v>
      </c>
      <c r="C64" s="13" t="str">
        <f>"202511033730"</f>
        <v>202511033730</v>
      </c>
      <c r="D64" s="13" t="s">
        <v>34</v>
      </c>
      <c r="E64" s="13" t="s">
        <v>37</v>
      </c>
      <c r="F64" s="13" t="str">
        <f t="shared" si="3"/>
        <v>25094</v>
      </c>
      <c r="G64" s="13">
        <v>6</v>
      </c>
      <c r="H64" s="13" t="s">
        <v>38</v>
      </c>
      <c r="I64" s="13"/>
    </row>
    <row r="65" s="2" customFormat="1" customHeight="1" spans="1:9">
      <c r="A65" s="13">
        <v>62</v>
      </c>
      <c r="B65" s="13" t="str">
        <f>"陈灵灿"</f>
        <v>陈灵灿</v>
      </c>
      <c r="C65" s="13" t="str">
        <f>"202511033916"</f>
        <v>202511033916</v>
      </c>
      <c r="D65" s="13" t="s">
        <v>34</v>
      </c>
      <c r="E65" s="13" t="s">
        <v>37</v>
      </c>
      <c r="F65" s="13" t="str">
        <f t="shared" si="3"/>
        <v>25094</v>
      </c>
      <c r="G65" s="13">
        <v>6</v>
      </c>
      <c r="H65" s="13" t="s">
        <v>38</v>
      </c>
      <c r="I65" s="13"/>
    </row>
    <row r="66" s="2" customFormat="1" customHeight="1" spans="1:9">
      <c r="A66" s="13">
        <v>63</v>
      </c>
      <c r="B66" s="13" t="str">
        <f>"邹頔"</f>
        <v>邹頔</v>
      </c>
      <c r="C66" s="13" t="str">
        <f>"202511034006"</f>
        <v>202511034006</v>
      </c>
      <c r="D66" s="13" t="s">
        <v>34</v>
      </c>
      <c r="E66" s="13" t="s">
        <v>37</v>
      </c>
      <c r="F66" s="13" t="str">
        <f t="shared" si="3"/>
        <v>25094</v>
      </c>
      <c r="G66" s="13">
        <v>6</v>
      </c>
      <c r="H66" s="13" t="s">
        <v>38</v>
      </c>
      <c r="I66" s="13"/>
    </row>
    <row r="67" s="2" customFormat="1" customHeight="1" spans="1:9">
      <c r="A67" s="13">
        <v>64</v>
      </c>
      <c r="B67" s="13" t="str">
        <f>"任天威"</f>
        <v>任天威</v>
      </c>
      <c r="C67" s="13" t="str">
        <f>"202511033825"</f>
        <v>202511033825</v>
      </c>
      <c r="D67" s="13" t="s">
        <v>34</v>
      </c>
      <c r="E67" s="13" t="s">
        <v>37</v>
      </c>
      <c r="F67" s="13" t="str">
        <f t="shared" si="3"/>
        <v>25094</v>
      </c>
      <c r="G67" s="13">
        <v>6</v>
      </c>
      <c r="H67" s="13" t="s">
        <v>38</v>
      </c>
      <c r="I67" s="13" t="s">
        <v>31</v>
      </c>
    </row>
  </sheetData>
  <autoFilter xmlns:etc="http://www.wps.cn/officeDocument/2017/etCustomData" ref="A3:K67" etc:filterBottomFollowUsedRange="0">
    <extLst/>
  </autoFilter>
  <mergeCells count="1">
    <mergeCell ref="A2:I2"/>
  </mergeCells>
  <printOptions horizontalCentered="1"/>
  <pageMargins left="0.31496062992126" right="0.275590551181102" top="0.669291338582677" bottom="0.590551181102362" header="0.511811023622047" footer="0.511811023622047"/>
  <pageSetup paperSize="9" scale="66" fitToHeight="0" orientation="portrait" blackAndWhite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haidong wu</dc:creator>
  <cp:lastModifiedBy>、SS</cp:lastModifiedBy>
  <dcterms:created xsi:type="dcterms:W3CDTF">2019-07-09T06:57:00Z</dcterms:created>
  <cp:lastPrinted>2024-05-14T02:15:00Z</cp:lastPrinted>
  <dcterms:modified xsi:type="dcterms:W3CDTF">2025-12-19T09:20:27Z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634D84509B9A4BC4975F7A133A0422C6_12</vt:lpwstr>
  </property>
  <property fmtid="{D5CDD505-2E9C-101B-9397-08002B2CF9AE}" pid="5" name="CalculationRule">
    <vt:i4>0</vt:i4>
  </property>
</Properties>
</file>